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2.xml" ContentType="application/vnd.openxmlformats-officedocument.drawing+xml"/>
  <Override PartName="/xl/charts/chart2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DATA\PH\Analytická komise\sber_ukazatele_VZP_vypocty\vypočty_2024_2p\"/>
    </mc:Choice>
  </mc:AlternateContent>
  <xr:revisionPtr revIDLastSave="0" documentId="13_ncr:1_{6A6BFCA6-A35E-4ECD-A90E-E08778A3A798}" xr6:coauthVersionLast="36" xr6:coauthVersionMax="36" xr10:uidLastSave="{00000000-0000-0000-0000-000000000000}"/>
  <bookViews>
    <workbookView xWindow="-105" yWindow="-105" windowWidth="23250" windowHeight="12720" tabRatio="851" xr2:uid="{00000000-000D-0000-FFFF-FFFF00000000}"/>
  </bookViews>
  <sheets>
    <sheet name="Prijmy_pojistenci" sheetId="26" r:id="rId1"/>
    <sheet name="Naklady_puvodni_cleneni_do_2022" sheetId="6" r:id="rId2"/>
    <sheet name="Naklady" sheetId="25" r:id="rId3"/>
    <sheet name="Graf_segmenty_rozlozeni_nakladu" sheetId="8" r:id="rId4"/>
    <sheet name="Graf_naklady_prijmy_od_2018" sheetId="27" r:id="rId5"/>
    <sheet name="Vstupy_grafy" sheetId="2" state="hidden" r:id="rId6"/>
  </sheets>
  <definedNames>
    <definedName name="_AMO_UniqueIdentifier" hidden="1">"'69d37730-e24f-4a15-bfbd-719fb91ccf4f'"</definedName>
    <definedName name="_xlnm.Print_Titles" localSheetId="3">Graf_segmenty_rozlozeni_nakladu!$1:$1</definedName>
    <definedName name="_xlnm.Print_Area" localSheetId="4">Graf_naklady_prijmy_od_2018!$A$1:$N$32</definedName>
    <definedName name="_xlnm.Print_Area" localSheetId="3">Graf_segmenty_rozlozeni_nakladu!$A$1:$Q$399</definedName>
    <definedName name="_xlnm.Print_Area" localSheetId="2">Naklady!$A$1:$W$66</definedName>
    <definedName name="_xlnm.Print_Area" localSheetId="1">Naklady_puvodni_cleneni_do_2022!$A$1:$BA$75</definedName>
    <definedName name="_xlnm.Print_Area" localSheetId="0">Prijmy_pojistenci!$A$1:$H$60</definedName>
    <definedName name="_xlnm.Print_Area" localSheetId="5">Vstupy_grafy!$A$23:$J$37</definedName>
  </definedNames>
  <calcPr calcId="191029"/>
</workbook>
</file>

<file path=xl/calcChain.xml><?xml version="1.0" encoding="utf-8"?>
<calcChain xmlns="http://schemas.openxmlformats.org/spreadsheetml/2006/main">
  <c r="E21" i="26" l="1"/>
  <c r="D24" i="26" l="1"/>
  <c r="E24" i="26"/>
  <c r="F24" i="26"/>
  <c r="G24" i="26"/>
  <c r="H24" i="26"/>
  <c r="C24" i="26"/>
  <c r="C20" i="26"/>
  <c r="D23" i="26"/>
  <c r="E23" i="26"/>
  <c r="F23" i="26"/>
  <c r="G23" i="26"/>
  <c r="H23" i="26"/>
  <c r="C23" i="26"/>
  <c r="Y103" i="2" l="1"/>
  <c r="X103" i="2"/>
  <c r="W103" i="2"/>
  <c r="V103" i="2"/>
  <c r="AB8" i="2"/>
  <c r="AB10" i="2"/>
  <c r="AB11" i="2"/>
  <c r="AB12" i="2"/>
  <c r="AB13" i="2"/>
  <c r="AB14" i="2"/>
  <c r="AB15" i="2"/>
  <c r="AB17" i="2"/>
  <c r="AB18" i="2"/>
  <c r="AB20" i="2"/>
  <c r="H10" i="26" l="1"/>
  <c r="J116" i="2" s="1"/>
  <c r="D10" i="26"/>
  <c r="F116" i="2" s="1"/>
  <c r="E10" i="26"/>
  <c r="G116" i="2" s="1"/>
  <c r="G118" i="2" s="1"/>
  <c r="F10" i="26"/>
  <c r="G10" i="26"/>
  <c r="G55" i="26" s="1"/>
  <c r="C10" i="26"/>
  <c r="E116" i="2" s="1"/>
  <c r="B10" i="26"/>
  <c r="B57" i="26" s="1"/>
  <c r="D55" i="26"/>
  <c r="C47" i="26"/>
  <c r="D47" i="26"/>
  <c r="E47" i="26"/>
  <c r="F47" i="26"/>
  <c r="G47" i="26"/>
  <c r="H47" i="26"/>
  <c r="B47" i="26"/>
  <c r="C46" i="26"/>
  <c r="D46" i="26"/>
  <c r="E46" i="26"/>
  <c r="F46" i="26"/>
  <c r="G46" i="26"/>
  <c r="H46" i="26"/>
  <c r="B46" i="26"/>
  <c r="D26" i="26"/>
  <c r="E26" i="26"/>
  <c r="F26" i="26"/>
  <c r="G26" i="26"/>
  <c r="H26" i="26"/>
  <c r="F22" i="26"/>
  <c r="G22" i="26"/>
  <c r="H22" i="26"/>
  <c r="C26" i="26"/>
  <c r="D20" i="26"/>
  <c r="E20" i="26"/>
  <c r="F20" i="26"/>
  <c r="G20" i="26"/>
  <c r="H20" i="26"/>
  <c r="F21" i="26"/>
  <c r="G21" i="26"/>
  <c r="H21" i="26"/>
  <c r="C25" i="26"/>
  <c r="D25" i="26"/>
  <c r="E25" i="26"/>
  <c r="F25" i="26"/>
  <c r="G25" i="26"/>
  <c r="H25" i="26"/>
  <c r="D19" i="26"/>
  <c r="E19" i="26"/>
  <c r="F19" i="26"/>
  <c r="G19" i="26"/>
  <c r="H19" i="26"/>
  <c r="C19" i="26"/>
  <c r="D28" i="26"/>
  <c r="C37" i="26"/>
  <c r="C56" i="26" s="1"/>
  <c r="D37" i="26"/>
  <c r="D56" i="26" s="1"/>
  <c r="E37" i="26"/>
  <c r="E58" i="26" s="1"/>
  <c r="F37" i="26"/>
  <c r="F58" i="26" s="1"/>
  <c r="G37" i="26"/>
  <c r="G56" i="26" s="1"/>
  <c r="H37" i="26"/>
  <c r="H56" i="26" s="1"/>
  <c r="B37" i="26"/>
  <c r="B58" i="26" s="1"/>
  <c r="E55" i="26" l="1"/>
  <c r="C55" i="26"/>
  <c r="E57" i="26"/>
  <c r="H55" i="26"/>
  <c r="H58" i="26"/>
  <c r="F56" i="26"/>
  <c r="D58" i="26"/>
  <c r="B48" i="26"/>
  <c r="B56" i="26"/>
  <c r="E56" i="26"/>
  <c r="F28" i="26"/>
  <c r="H116" i="2"/>
  <c r="H57" i="26"/>
  <c r="D57" i="26"/>
  <c r="G58" i="26"/>
  <c r="C58" i="26"/>
  <c r="C48" i="26"/>
  <c r="G48" i="26"/>
  <c r="I116" i="2"/>
  <c r="J118" i="2" s="1"/>
  <c r="E48" i="26"/>
  <c r="B55" i="26"/>
  <c r="D116" i="2"/>
  <c r="F120" i="2" s="1"/>
  <c r="G57" i="26"/>
  <c r="C57" i="26"/>
  <c r="F118" i="2"/>
  <c r="F57" i="26"/>
  <c r="H28" i="26"/>
  <c r="F55" i="26"/>
  <c r="F48" i="26"/>
  <c r="H48" i="26"/>
  <c r="D48" i="26"/>
  <c r="G28" i="26"/>
  <c r="C27" i="26"/>
  <c r="E28" i="26"/>
  <c r="G27" i="26"/>
  <c r="F27" i="26"/>
  <c r="E27" i="26"/>
  <c r="C28" i="26"/>
  <c r="H27" i="26"/>
  <c r="D27" i="26"/>
  <c r="J120" i="2" l="1"/>
  <c r="E118" i="2"/>
  <c r="H118" i="2"/>
  <c r="H120" i="2"/>
  <c r="I118" i="2"/>
  <c r="I120" i="2"/>
  <c r="G120" i="2"/>
  <c r="D120" i="2"/>
  <c r="E120" i="2"/>
  <c r="Y35" i="25"/>
  <c r="X35" i="25"/>
  <c r="Y26" i="25"/>
  <c r="X26" i="25"/>
  <c r="Y50" i="25" l="1"/>
  <c r="X50" i="25"/>
  <c r="Y47" i="25"/>
  <c r="X47" i="25"/>
  <c r="Y30" i="25"/>
  <c r="Y29" i="25" s="1"/>
  <c r="X30" i="25"/>
  <c r="X29" i="25"/>
  <c r="AB16" i="2" s="1"/>
  <c r="Y10" i="25"/>
  <c r="Y8" i="25" s="1"/>
  <c r="X10" i="25"/>
  <c r="AB19" i="2" l="1"/>
  <c r="X8" i="25"/>
  <c r="X6" i="25" s="1"/>
  <c r="AB9" i="2"/>
  <c r="Y6" i="25"/>
  <c r="Y65" i="25" s="1"/>
  <c r="D41" i="25"/>
  <c r="E41" i="25"/>
  <c r="F41" i="25"/>
  <c r="G41" i="25"/>
  <c r="H41" i="25"/>
  <c r="I41" i="25"/>
  <c r="J41" i="25"/>
  <c r="K41" i="25"/>
  <c r="L41" i="25"/>
  <c r="M41" i="25"/>
  <c r="N41" i="25"/>
  <c r="O41" i="25"/>
  <c r="P41" i="25"/>
  <c r="Q41" i="25"/>
  <c r="R41" i="25"/>
  <c r="S41" i="25"/>
  <c r="T41" i="25"/>
  <c r="U41" i="25"/>
  <c r="AB103" i="2" l="1"/>
  <c r="J115" i="2"/>
  <c r="AB21" i="2"/>
  <c r="AB25" i="2" s="1"/>
  <c r="X65" i="25"/>
  <c r="D18" i="25"/>
  <c r="E18" i="25"/>
  <c r="F18" i="25"/>
  <c r="G18" i="25"/>
  <c r="H18" i="25"/>
  <c r="I18" i="25"/>
  <c r="J18" i="25"/>
  <c r="K18" i="25"/>
  <c r="L18" i="25"/>
  <c r="M18" i="25"/>
  <c r="N18" i="25"/>
  <c r="O18" i="25"/>
  <c r="P18" i="25"/>
  <c r="AB30" i="2" l="1"/>
  <c r="AB31" i="2"/>
  <c r="AB36" i="2"/>
  <c r="AB37" i="2"/>
  <c r="AB26" i="2"/>
  <c r="AB27" i="2"/>
  <c r="AB29" i="2"/>
  <c r="AB24" i="2"/>
  <c r="AB28" i="2"/>
  <c r="AB34" i="2"/>
  <c r="AB33" i="2"/>
  <c r="AB32" i="2"/>
  <c r="AB35" i="2"/>
  <c r="Q18" i="25"/>
  <c r="T18" i="25"/>
  <c r="S18" i="25"/>
  <c r="R18" i="25"/>
  <c r="U18" i="25"/>
  <c r="D9" i="25"/>
  <c r="E9" i="25"/>
  <c r="F9" i="25"/>
  <c r="G9" i="25"/>
  <c r="H9" i="25"/>
  <c r="I9" i="25"/>
  <c r="J9" i="25"/>
  <c r="K9" i="25"/>
  <c r="L9" i="25"/>
  <c r="M9" i="25"/>
  <c r="N9" i="25"/>
  <c r="O9" i="25"/>
  <c r="P9" i="25"/>
  <c r="Q9" i="25"/>
  <c r="R9" i="25"/>
  <c r="S9" i="25"/>
  <c r="T9" i="25"/>
  <c r="D11" i="25"/>
  <c r="E11" i="25"/>
  <c r="F11" i="25"/>
  <c r="G11" i="25"/>
  <c r="H11" i="25"/>
  <c r="I11" i="25"/>
  <c r="J11" i="25"/>
  <c r="K11" i="25"/>
  <c r="L11" i="25"/>
  <c r="M11" i="25"/>
  <c r="N11" i="25"/>
  <c r="O11" i="25"/>
  <c r="P11" i="25"/>
  <c r="Q11" i="25"/>
  <c r="R11" i="25"/>
  <c r="S11" i="25"/>
  <c r="T11" i="25"/>
  <c r="D12" i="25"/>
  <c r="E12" i="25"/>
  <c r="F12" i="25"/>
  <c r="G12" i="25"/>
  <c r="H12" i="25"/>
  <c r="I12" i="25"/>
  <c r="J12" i="25"/>
  <c r="K12" i="25"/>
  <c r="L12" i="25"/>
  <c r="M12" i="25"/>
  <c r="N12" i="25"/>
  <c r="O12" i="25"/>
  <c r="P12" i="25"/>
  <c r="Q12" i="25"/>
  <c r="R12" i="25"/>
  <c r="S12" i="25"/>
  <c r="T12" i="25"/>
  <c r="D15" i="25"/>
  <c r="E15" i="25"/>
  <c r="F15" i="25"/>
  <c r="G15" i="25"/>
  <c r="H15" i="25"/>
  <c r="I15" i="25"/>
  <c r="J15" i="25"/>
  <c r="K15" i="25"/>
  <c r="L15" i="25"/>
  <c r="M15" i="25"/>
  <c r="N15" i="25"/>
  <c r="O15" i="25"/>
  <c r="P15" i="25"/>
  <c r="Q15" i="25"/>
  <c r="R15" i="25"/>
  <c r="S15" i="25"/>
  <c r="T15" i="25"/>
  <c r="D16" i="25"/>
  <c r="E16" i="25"/>
  <c r="F16" i="25"/>
  <c r="G16" i="25"/>
  <c r="H16" i="25"/>
  <c r="I16" i="25"/>
  <c r="J16" i="25"/>
  <c r="K16" i="25"/>
  <c r="L16" i="25"/>
  <c r="M16" i="25"/>
  <c r="N16" i="25"/>
  <c r="O16" i="25"/>
  <c r="P16" i="25"/>
  <c r="Q16" i="25"/>
  <c r="R16" i="25"/>
  <c r="S16" i="25"/>
  <c r="T16" i="25"/>
  <c r="D17" i="25"/>
  <c r="E17" i="25"/>
  <c r="F17" i="25"/>
  <c r="G17" i="25"/>
  <c r="H17" i="25"/>
  <c r="I17" i="25"/>
  <c r="J17" i="25"/>
  <c r="K17" i="25"/>
  <c r="L17" i="25"/>
  <c r="M17" i="25"/>
  <c r="N17" i="25"/>
  <c r="O17" i="25"/>
  <c r="P17" i="25"/>
  <c r="Q17" i="25"/>
  <c r="R17" i="25"/>
  <c r="S17" i="25"/>
  <c r="T17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D20" i="25"/>
  <c r="E20" i="25"/>
  <c r="F20" i="25"/>
  <c r="G20" i="25"/>
  <c r="H20" i="25"/>
  <c r="I20" i="25"/>
  <c r="J20" i="25"/>
  <c r="K20" i="25"/>
  <c r="L20" i="25"/>
  <c r="M20" i="25"/>
  <c r="N20" i="25"/>
  <c r="O20" i="25"/>
  <c r="P20" i="25"/>
  <c r="Q20" i="25"/>
  <c r="R20" i="25"/>
  <c r="S20" i="25"/>
  <c r="T20" i="25"/>
  <c r="D21" i="25"/>
  <c r="E21" i="25"/>
  <c r="F21" i="25"/>
  <c r="G21" i="25"/>
  <c r="H21" i="25"/>
  <c r="I21" i="25"/>
  <c r="J21" i="25"/>
  <c r="K21" i="25"/>
  <c r="L21" i="25"/>
  <c r="M21" i="25"/>
  <c r="N21" i="25"/>
  <c r="O21" i="25"/>
  <c r="P21" i="25"/>
  <c r="Q21" i="25"/>
  <c r="R21" i="25"/>
  <c r="S21" i="25"/>
  <c r="T21" i="25"/>
  <c r="D22" i="25"/>
  <c r="E22" i="25"/>
  <c r="F22" i="25"/>
  <c r="G22" i="25"/>
  <c r="H22" i="25"/>
  <c r="I22" i="25"/>
  <c r="J22" i="25"/>
  <c r="K22" i="25"/>
  <c r="L22" i="25"/>
  <c r="M22" i="25"/>
  <c r="N22" i="25"/>
  <c r="O22" i="25"/>
  <c r="P22" i="25"/>
  <c r="Q22" i="25"/>
  <c r="R22" i="25"/>
  <c r="S22" i="25"/>
  <c r="T22" i="25"/>
  <c r="D23" i="25"/>
  <c r="E23" i="25"/>
  <c r="F23" i="25"/>
  <c r="G23" i="25"/>
  <c r="H23" i="25"/>
  <c r="I23" i="25"/>
  <c r="J23" i="25"/>
  <c r="K23" i="25"/>
  <c r="L23" i="25"/>
  <c r="M23" i="25"/>
  <c r="N23" i="25"/>
  <c r="O23" i="25"/>
  <c r="P23" i="25"/>
  <c r="Q23" i="25"/>
  <c r="R23" i="25"/>
  <c r="S23" i="25"/>
  <c r="T23" i="25"/>
  <c r="D24" i="25"/>
  <c r="E24" i="25"/>
  <c r="F24" i="25"/>
  <c r="G24" i="25"/>
  <c r="H24" i="25"/>
  <c r="I24" i="25"/>
  <c r="J24" i="25"/>
  <c r="K24" i="25"/>
  <c r="L24" i="25"/>
  <c r="M24" i="25"/>
  <c r="N24" i="25"/>
  <c r="O24" i="25"/>
  <c r="P24" i="25"/>
  <c r="Q24" i="25"/>
  <c r="R24" i="25"/>
  <c r="S24" i="25"/>
  <c r="T24" i="25"/>
  <c r="D25" i="25"/>
  <c r="E25" i="25"/>
  <c r="F25" i="25"/>
  <c r="G25" i="25"/>
  <c r="H25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D27" i="25"/>
  <c r="E27" i="25"/>
  <c r="F27" i="25"/>
  <c r="G27" i="25"/>
  <c r="H27" i="25"/>
  <c r="I27" i="25"/>
  <c r="J27" i="25"/>
  <c r="K27" i="25"/>
  <c r="L27" i="25"/>
  <c r="M27" i="25"/>
  <c r="N27" i="25"/>
  <c r="O27" i="25"/>
  <c r="P27" i="25"/>
  <c r="Q27" i="25"/>
  <c r="R27" i="25"/>
  <c r="S27" i="25"/>
  <c r="T27" i="25"/>
  <c r="D28" i="25"/>
  <c r="E28" i="25"/>
  <c r="F28" i="25"/>
  <c r="G28" i="25"/>
  <c r="H28" i="25"/>
  <c r="I28" i="25"/>
  <c r="J28" i="25"/>
  <c r="K28" i="25"/>
  <c r="L28" i="25"/>
  <c r="M28" i="25"/>
  <c r="N28" i="25"/>
  <c r="O28" i="25"/>
  <c r="P28" i="25"/>
  <c r="Q28" i="25"/>
  <c r="R28" i="25"/>
  <c r="S28" i="25"/>
  <c r="T28" i="25"/>
  <c r="D31" i="25"/>
  <c r="E31" i="25"/>
  <c r="F31" i="25"/>
  <c r="G31" i="25"/>
  <c r="H31" i="25"/>
  <c r="I31" i="25"/>
  <c r="J31" i="25"/>
  <c r="K31" i="25"/>
  <c r="L31" i="25"/>
  <c r="M31" i="25"/>
  <c r="N31" i="25"/>
  <c r="O31" i="25"/>
  <c r="P31" i="25"/>
  <c r="Q31" i="25"/>
  <c r="R31" i="25"/>
  <c r="S31" i="25"/>
  <c r="T31" i="25"/>
  <c r="D32" i="25"/>
  <c r="E32" i="25"/>
  <c r="F32" i="25"/>
  <c r="G32" i="25"/>
  <c r="H32" i="25"/>
  <c r="I32" i="25"/>
  <c r="J32" i="25"/>
  <c r="K32" i="25"/>
  <c r="L32" i="25"/>
  <c r="M32" i="25"/>
  <c r="N32" i="25"/>
  <c r="O32" i="25"/>
  <c r="P32" i="25"/>
  <c r="Q32" i="25"/>
  <c r="R32" i="25"/>
  <c r="S32" i="25"/>
  <c r="T32" i="25"/>
  <c r="D33" i="25"/>
  <c r="E33" i="25"/>
  <c r="F33" i="25"/>
  <c r="G33" i="25"/>
  <c r="H33" i="25"/>
  <c r="I33" i="25"/>
  <c r="J33" i="25"/>
  <c r="K33" i="25"/>
  <c r="L33" i="25"/>
  <c r="M33" i="25"/>
  <c r="N33" i="25"/>
  <c r="O33" i="25"/>
  <c r="P33" i="25"/>
  <c r="Q33" i="25"/>
  <c r="R33" i="25"/>
  <c r="S33" i="25"/>
  <c r="T33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D36" i="25"/>
  <c r="E36" i="25"/>
  <c r="F36" i="25"/>
  <c r="G36" i="25"/>
  <c r="H36" i="25"/>
  <c r="I36" i="25"/>
  <c r="J36" i="25"/>
  <c r="K36" i="25"/>
  <c r="L36" i="25"/>
  <c r="M36" i="25"/>
  <c r="N36" i="25"/>
  <c r="O36" i="25"/>
  <c r="P36" i="25"/>
  <c r="Q36" i="25"/>
  <c r="R36" i="25"/>
  <c r="S36" i="25"/>
  <c r="T36" i="25"/>
  <c r="D37" i="25"/>
  <c r="E37" i="25"/>
  <c r="F37" i="25"/>
  <c r="G37" i="25"/>
  <c r="H37" i="25"/>
  <c r="I37" i="25"/>
  <c r="J37" i="25"/>
  <c r="K37" i="25"/>
  <c r="L37" i="25"/>
  <c r="M37" i="25"/>
  <c r="N37" i="25"/>
  <c r="O37" i="25"/>
  <c r="P37" i="25"/>
  <c r="Q37" i="25"/>
  <c r="R37" i="25"/>
  <c r="S37" i="25"/>
  <c r="T37" i="25"/>
  <c r="D38" i="25"/>
  <c r="E38" i="25"/>
  <c r="F38" i="25"/>
  <c r="G38" i="25"/>
  <c r="H38" i="25"/>
  <c r="I38" i="25"/>
  <c r="J38" i="25"/>
  <c r="K38" i="25"/>
  <c r="L38" i="25"/>
  <c r="M38" i="25"/>
  <c r="N38" i="25"/>
  <c r="O38" i="25"/>
  <c r="P38" i="25"/>
  <c r="Q38" i="25"/>
  <c r="R38" i="25"/>
  <c r="S38" i="25"/>
  <c r="T38" i="25"/>
  <c r="D40" i="25"/>
  <c r="E40" i="25"/>
  <c r="F40" i="25"/>
  <c r="G40" i="25"/>
  <c r="H40" i="25"/>
  <c r="I40" i="25"/>
  <c r="J40" i="25"/>
  <c r="K40" i="25"/>
  <c r="L40" i="25"/>
  <c r="M40" i="25"/>
  <c r="N40" i="25"/>
  <c r="O40" i="25"/>
  <c r="P40" i="25"/>
  <c r="Q40" i="25"/>
  <c r="R40" i="25"/>
  <c r="S40" i="25"/>
  <c r="T40" i="25"/>
  <c r="D44" i="25"/>
  <c r="E44" i="25"/>
  <c r="F44" i="25"/>
  <c r="G44" i="25"/>
  <c r="H44" i="25"/>
  <c r="I44" i="25"/>
  <c r="J44" i="25"/>
  <c r="K44" i="25"/>
  <c r="L44" i="25"/>
  <c r="M44" i="25"/>
  <c r="N44" i="25"/>
  <c r="O44" i="25"/>
  <c r="P44" i="25"/>
  <c r="Q44" i="25"/>
  <c r="R44" i="25"/>
  <c r="S44" i="25"/>
  <c r="T44" i="25"/>
  <c r="D45" i="25"/>
  <c r="E45" i="25"/>
  <c r="F45" i="25"/>
  <c r="G45" i="25"/>
  <c r="H45" i="25"/>
  <c r="I45" i="25"/>
  <c r="J45" i="25"/>
  <c r="K45" i="25"/>
  <c r="L45" i="25"/>
  <c r="M45" i="25"/>
  <c r="N45" i="25"/>
  <c r="O45" i="25"/>
  <c r="P45" i="25"/>
  <c r="Q45" i="25"/>
  <c r="R45" i="25"/>
  <c r="S45" i="25"/>
  <c r="T45" i="25"/>
  <c r="D46" i="25"/>
  <c r="E46" i="25"/>
  <c r="F46" i="25"/>
  <c r="G46" i="25"/>
  <c r="H46" i="25"/>
  <c r="I46" i="25"/>
  <c r="J46" i="25"/>
  <c r="K46" i="25"/>
  <c r="L46" i="25"/>
  <c r="M46" i="25"/>
  <c r="N46" i="25"/>
  <c r="O46" i="25"/>
  <c r="P46" i="25"/>
  <c r="Q46" i="25"/>
  <c r="R46" i="25"/>
  <c r="S46" i="25"/>
  <c r="T46" i="25"/>
  <c r="D48" i="25"/>
  <c r="E48" i="25"/>
  <c r="F48" i="25"/>
  <c r="G48" i="25"/>
  <c r="H48" i="25"/>
  <c r="I48" i="25"/>
  <c r="J48" i="25"/>
  <c r="K48" i="25"/>
  <c r="L48" i="25"/>
  <c r="M48" i="25"/>
  <c r="N48" i="25"/>
  <c r="O48" i="25"/>
  <c r="P48" i="25"/>
  <c r="Q48" i="25"/>
  <c r="R48" i="25"/>
  <c r="S48" i="25"/>
  <c r="T48" i="25"/>
  <c r="D49" i="25"/>
  <c r="E49" i="25"/>
  <c r="F49" i="25"/>
  <c r="G49" i="25"/>
  <c r="H49" i="25"/>
  <c r="I49" i="25"/>
  <c r="J49" i="25"/>
  <c r="K49" i="25"/>
  <c r="L49" i="25"/>
  <c r="M49" i="25"/>
  <c r="N49" i="25"/>
  <c r="O49" i="25"/>
  <c r="P49" i="25"/>
  <c r="Q49" i="25"/>
  <c r="R49" i="25"/>
  <c r="S49" i="25"/>
  <c r="T49" i="25"/>
  <c r="D51" i="25"/>
  <c r="E51" i="25"/>
  <c r="F51" i="25"/>
  <c r="G51" i="25"/>
  <c r="H51" i="25"/>
  <c r="I51" i="25"/>
  <c r="J51" i="25"/>
  <c r="K51" i="25"/>
  <c r="L51" i="25"/>
  <c r="M51" i="25"/>
  <c r="N51" i="25"/>
  <c r="O51" i="25"/>
  <c r="P51" i="25"/>
  <c r="Q51" i="25"/>
  <c r="R51" i="25"/>
  <c r="S51" i="25"/>
  <c r="T51" i="25"/>
  <c r="D52" i="25"/>
  <c r="E52" i="25"/>
  <c r="F52" i="25"/>
  <c r="G52" i="25"/>
  <c r="H52" i="25"/>
  <c r="I52" i="25"/>
  <c r="J52" i="25"/>
  <c r="K52" i="25"/>
  <c r="L52" i="25"/>
  <c r="M52" i="25"/>
  <c r="N52" i="25"/>
  <c r="O52" i="25"/>
  <c r="P52" i="25"/>
  <c r="Q52" i="25"/>
  <c r="R52" i="25"/>
  <c r="S52" i="25"/>
  <c r="T52" i="25"/>
  <c r="D53" i="25"/>
  <c r="E53" i="25"/>
  <c r="F53" i="25"/>
  <c r="G53" i="25"/>
  <c r="H53" i="25"/>
  <c r="I53" i="25"/>
  <c r="J53" i="25"/>
  <c r="K53" i="25"/>
  <c r="L53" i="25"/>
  <c r="M53" i="25"/>
  <c r="N53" i="25"/>
  <c r="O53" i="25"/>
  <c r="P53" i="25"/>
  <c r="Q53" i="25"/>
  <c r="R53" i="25"/>
  <c r="S53" i="25"/>
  <c r="T53" i="25"/>
  <c r="D54" i="25"/>
  <c r="E54" i="25"/>
  <c r="F54" i="25"/>
  <c r="G54" i="25"/>
  <c r="H54" i="25"/>
  <c r="I54" i="25"/>
  <c r="J54" i="25"/>
  <c r="K54" i="25"/>
  <c r="L54" i="25"/>
  <c r="M54" i="25"/>
  <c r="N54" i="25"/>
  <c r="O54" i="25"/>
  <c r="P54" i="25"/>
  <c r="Q54" i="25"/>
  <c r="R54" i="25"/>
  <c r="S54" i="25"/>
  <c r="T54" i="25"/>
  <c r="D55" i="25"/>
  <c r="E55" i="25"/>
  <c r="F55" i="25"/>
  <c r="G55" i="25"/>
  <c r="H55" i="25"/>
  <c r="I55" i="25"/>
  <c r="J55" i="25"/>
  <c r="K55" i="25"/>
  <c r="L55" i="25"/>
  <c r="M55" i="25"/>
  <c r="N55" i="25"/>
  <c r="O55" i="25"/>
  <c r="P55" i="25"/>
  <c r="Q55" i="25"/>
  <c r="R55" i="25"/>
  <c r="S55" i="25"/>
  <c r="T55" i="25"/>
  <c r="D57" i="25"/>
  <c r="E57" i="25"/>
  <c r="F57" i="25"/>
  <c r="G57" i="25"/>
  <c r="H57" i="25"/>
  <c r="I57" i="25"/>
  <c r="J57" i="25"/>
  <c r="K57" i="25"/>
  <c r="L57" i="25"/>
  <c r="M57" i="25"/>
  <c r="N57" i="25"/>
  <c r="O57" i="25"/>
  <c r="P57" i="25"/>
  <c r="Q57" i="25"/>
  <c r="R57" i="25"/>
  <c r="S57" i="25"/>
  <c r="T57" i="25"/>
  <c r="D58" i="25"/>
  <c r="E58" i="25"/>
  <c r="F58" i="25"/>
  <c r="G58" i="25"/>
  <c r="H58" i="25"/>
  <c r="I58" i="25"/>
  <c r="J58" i="25"/>
  <c r="K58" i="25"/>
  <c r="L58" i="25"/>
  <c r="M58" i="25"/>
  <c r="N58" i="25"/>
  <c r="O58" i="25"/>
  <c r="P58" i="25"/>
  <c r="Q58" i="25"/>
  <c r="R58" i="25"/>
  <c r="S58" i="25"/>
  <c r="T58" i="25"/>
  <c r="D59" i="25"/>
  <c r="E59" i="25"/>
  <c r="F59" i="25"/>
  <c r="G59" i="25"/>
  <c r="H59" i="25"/>
  <c r="I59" i="25"/>
  <c r="J59" i="25"/>
  <c r="K59" i="25"/>
  <c r="L59" i="25"/>
  <c r="M59" i="25"/>
  <c r="N59" i="25"/>
  <c r="O59" i="25"/>
  <c r="P59" i="25"/>
  <c r="Q59" i="25"/>
  <c r="R59" i="25"/>
  <c r="S59" i="25"/>
  <c r="T59" i="25"/>
  <c r="D60" i="25"/>
  <c r="E60" i="25"/>
  <c r="F60" i="25"/>
  <c r="G60" i="25"/>
  <c r="H60" i="25"/>
  <c r="I60" i="25"/>
  <c r="J60" i="25"/>
  <c r="K60" i="25"/>
  <c r="L60" i="25"/>
  <c r="M60" i="25"/>
  <c r="N60" i="25"/>
  <c r="O60" i="25"/>
  <c r="P60" i="25"/>
  <c r="Q60" i="25"/>
  <c r="R60" i="25"/>
  <c r="S60" i="25"/>
  <c r="T60" i="25"/>
  <c r="D61" i="25"/>
  <c r="E61" i="25"/>
  <c r="F61" i="25"/>
  <c r="G61" i="25"/>
  <c r="H61" i="25"/>
  <c r="I61" i="25"/>
  <c r="J61" i="25"/>
  <c r="K61" i="25"/>
  <c r="L61" i="25"/>
  <c r="M61" i="25"/>
  <c r="N61" i="25"/>
  <c r="O61" i="25"/>
  <c r="P61" i="25"/>
  <c r="Q61" i="25"/>
  <c r="R61" i="25"/>
  <c r="S61" i="25"/>
  <c r="T61" i="25"/>
  <c r="T10" i="25" l="1"/>
  <c r="S50" i="25"/>
  <c r="O50" i="25"/>
  <c r="K50" i="25"/>
  <c r="G50" i="25"/>
  <c r="Q47" i="25"/>
  <c r="M47" i="25"/>
  <c r="I47" i="25"/>
  <c r="E47" i="25"/>
  <c r="Q26" i="25"/>
  <c r="M10" i="25"/>
  <c r="I10" i="25"/>
  <c r="I8" i="25" s="1"/>
  <c r="E10" i="25"/>
  <c r="E8" i="25" s="1"/>
  <c r="L26" i="25"/>
  <c r="F26" i="25"/>
  <c r="R10" i="25"/>
  <c r="R8" i="25" s="1"/>
  <c r="J10" i="25"/>
  <c r="J8" i="25" s="1"/>
  <c r="F10" i="25"/>
  <c r="F8" i="25" s="1"/>
  <c r="N50" i="25"/>
  <c r="J50" i="25"/>
  <c r="F50" i="25"/>
  <c r="P47" i="25"/>
  <c r="L47" i="25"/>
  <c r="H47" i="25"/>
  <c r="D47" i="25"/>
  <c r="S26" i="25"/>
  <c r="T26" i="25"/>
  <c r="P26" i="25"/>
  <c r="H26" i="25"/>
  <c r="M26" i="25"/>
  <c r="I26" i="25"/>
  <c r="E26" i="25"/>
  <c r="N26" i="25"/>
  <c r="J26" i="25"/>
  <c r="N10" i="25"/>
  <c r="P50" i="25"/>
  <c r="L50" i="25"/>
  <c r="H50" i="25"/>
  <c r="D50" i="25"/>
  <c r="Q50" i="25"/>
  <c r="M50" i="25"/>
  <c r="I50" i="25"/>
  <c r="E50" i="25"/>
  <c r="N47" i="25"/>
  <c r="J47" i="25"/>
  <c r="F47" i="25"/>
  <c r="S47" i="25"/>
  <c r="O47" i="25"/>
  <c r="K47" i="25"/>
  <c r="G47" i="25"/>
  <c r="P35" i="25"/>
  <c r="L35" i="25"/>
  <c r="H35" i="25"/>
  <c r="D35" i="25"/>
  <c r="N30" i="25"/>
  <c r="J30" i="25"/>
  <c r="F30" i="25"/>
  <c r="S30" i="25"/>
  <c r="O30" i="25"/>
  <c r="K30" i="25"/>
  <c r="G30" i="25"/>
  <c r="T50" i="25"/>
  <c r="R47" i="25"/>
  <c r="S35" i="25"/>
  <c r="O35" i="25"/>
  <c r="O29" i="25" s="1"/>
  <c r="K35" i="25"/>
  <c r="G35" i="25"/>
  <c r="N35" i="25"/>
  <c r="N29" i="25" s="1"/>
  <c r="J35" i="25"/>
  <c r="F35" i="25"/>
  <c r="Q30" i="25"/>
  <c r="M30" i="25"/>
  <c r="I30" i="25"/>
  <c r="E30" i="25"/>
  <c r="R30" i="25"/>
  <c r="T8" i="25"/>
  <c r="Q10" i="25"/>
  <c r="Q8" i="25" s="1"/>
  <c r="R26" i="25"/>
  <c r="M8" i="25"/>
  <c r="R50" i="25"/>
  <c r="T47" i="25"/>
  <c r="R35" i="25"/>
  <c r="R29" i="25" s="1"/>
  <c r="Q35" i="25"/>
  <c r="M35" i="25"/>
  <c r="I35" i="25"/>
  <c r="E35" i="25"/>
  <c r="T30" i="25"/>
  <c r="D26" i="25"/>
  <c r="P10" i="25"/>
  <c r="P8" i="25" s="1"/>
  <c r="L10" i="25"/>
  <c r="L8" i="25" s="1"/>
  <c r="H10" i="25"/>
  <c r="H8" i="25" s="1"/>
  <c r="D10" i="25"/>
  <c r="D8" i="25" s="1"/>
  <c r="T35" i="25"/>
  <c r="P30" i="25"/>
  <c r="P29" i="25" s="1"/>
  <c r="L30" i="25"/>
  <c r="H30" i="25"/>
  <c r="D30" i="25"/>
  <c r="O26" i="25"/>
  <c r="K26" i="25"/>
  <c r="G26" i="25"/>
  <c r="S10" i="25"/>
  <c r="S8" i="25" s="1"/>
  <c r="O10" i="25"/>
  <c r="O8" i="25" s="1"/>
  <c r="K10" i="25"/>
  <c r="K8" i="25" s="1"/>
  <c r="G10" i="25"/>
  <c r="G8" i="25" s="1"/>
  <c r="N8" i="25"/>
  <c r="G29" i="25" l="1"/>
  <c r="L29" i="25"/>
  <c r="K29" i="25"/>
  <c r="T29" i="25"/>
  <c r="T6" i="25" s="1"/>
  <c r="Q29" i="25"/>
  <c r="Q6" i="25" s="1"/>
  <c r="I29" i="25"/>
  <c r="I6" i="25" s="1"/>
  <c r="J29" i="25"/>
  <c r="S29" i="25"/>
  <c r="S6" i="25" s="1"/>
  <c r="D29" i="25"/>
  <c r="D6" i="25" s="1"/>
  <c r="P6" i="25"/>
  <c r="F115" i="2" s="1"/>
  <c r="H29" i="25"/>
  <c r="H6" i="25" s="1"/>
  <c r="F29" i="25"/>
  <c r="L6" i="25"/>
  <c r="E29" i="25"/>
  <c r="E6" i="25" s="1"/>
  <c r="K6" i="25"/>
  <c r="O6" i="25"/>
  <c r="G6" i="25"/>
  <c r="M29" i="25"/>
  <c r="M6" i="25" s="1"/>
  <c r="R6" i="25"/>
  <c r="G115" i="2" s="1"/>
  <c r="F6" i="25"/>
  <c r="J6" i="25"/>
  <c r="N6" i="25"/>
  <c r="D115" i="2" l="1"/>
  <c r="G119" i="2"/>
  <c r="G117" i="2"/>
  <c r="E115" i="2"/>
  <c r="F117" i="2" s="1"/>
  <c r="F119" i="2"/>
  <c r="U9" i="25"/>
  <c r="U61" i="25"/>
  <c r="U60" i="25"/>
  <c r="U59" i="25"/>
  <c r="U58" i="25"/>
  <c r="U57" i="25"/>
  <c r="U55" i="25"/>
  <c r="U54" i="25"/>
  <c r="U53" i="25"/>
  <c r="U52" i="25"/>
  <c r="U51" i="25"/>
  <c r="U49" i="25"/>
  <c r="U48" i="25"/>
  <c r="U46" i="25"/>
  <c r="U45" i="25"/>
  <c r="U44" i="25"/>
  <c r="U40" i="25"/>
  <c r="U38" i="25"/>
  <c r="U37" i="25"/>
  <c r="U36" i="25"/>
  <c r="U34" i="25"/>
  <c r="U33" i="25"/>
  <c r="U32" i="25"/>
  <c r="U31" i="25"/>
  <c r="U28" i="25"/>
  <c r="U27" i="25"/>
  <c r="U25" i="25"/>
  <c r="U24" i="25"/>
  <c r="U23" i="25"/>
  <c r="U22" i="25"/>
  <c r="U21" i="25"/>
  <c r="U20" i="25"/>
  <c r="U19" i="25"/>
  <c r="U17" i="25"/>
  <c r="U16" i="25"/>
  <c r="U15" i="25"/>
  <c r="U12" i="25"/>
  <c r="U11" i="25"/>
  <c r="E119" i="2" l="1"/>
  <c r="E117" i="2"/>
  <c r="D119" i="2"/>
  <c r="J119" i="2"/>
  <c r="U50" i="25"/>
  <c r="W50" i="25"/>
  <c r="V50" i="25"/>
  <c r="W47" i="25"/>
  <c r="V47" i="25"/>
  <c r="W35" i="25"/>
  <c r="V35" i="25"/>
  <c r="U30" i="25"/>
  <c r="W30" i="25"/>
  <c r="V30" i="25"/>
  <c r="W26" i="25"/>
  <c r="V26" i="25"/>
  <c r="U26" i="25"/>
  <c r="W10" i="25"/>
  <c r="W8" i="25" s="1"/>
  <c r="V10" i="25"/>
  <c r="V8" i="25"/>
  <c r="N64" i="6"/>
  <c r="N61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V29" i="25" l="1"/>
  <c r="V6" i="25" s="1"/>
  <c r="W29" i="25"/>
  <c r="W6" i="25" s="1"/>
  <c r="W65" i="25" s="1"/>
  <c r="U10" i="25"/>
  <c r="U8" i="25" s="1"/>
  <c r="U47" i="25"/>
  <c r="U35" i="25"/>
  <c r="U29" i="25" s="1"/>
  <c r="I115" i="2" l="1"/>
  <c r="V65" i="25"/>
  <c r="U6" i="25"/>
  <c r="H115" i="2" s="1"/>
  <c r="J117" i="2" l="1"/>
  <c r="I119" i="2"/>
  <c r="H117" i="2"/>
  <c r="H119" i="2"/>
  <c r="I117" i="2"/>
  <c r="AA20" i="2" l="1"/>
  <c r="AA19" i="2"/>
  <c r="AA18" i="2"/>
  <c r="AA17" i="2"/>
  <c r="AA16" i="2"/>
  <c r="AA15" i="2"/>
  <c r="AA14" i="2"/>
  <c r="AA13" i="2"/>
  <c r="AA12" i="2"/>
  <c r="AA11" i="2"/>
  <c r="AA10" i="2"/>
  <c r="AA9" i="2"/>
  <c r="AA8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 l="1"/>
  <c r="Z24" i="2" s="1"/>
  <c r="Z33" i="2"/>
  <c r="Z35" i="2"/>
  <c r="AA21" i="2"/>
  <c r="AA27" i="2" s="1"/>
  <c r="Z29" i="2"/>
  <c r="Z27" i="2"/>
  <c r="Z36" i="2"/>
  <c r="Z34" i="2"/>
  <c r="Z32" i="2"/>
  <c r="Z30" i="2"/>
  <c r="Z28" i="2"/>
  <c r="Z26" i="2"/>
  <c r="Z37" i="2" l="1"/>
  <c r="Z25" i="2"/>
  <c r="Z31" i="2"/>
  <c r="AA28" i="2"/>
  <c r="AA37" i="2"/>
  <c r="AA30" i="2"/>
  <c r="AA26" i="2"/>
  <c r="AA34" i="2"/>
  <c r="AA24" i="2"/>
  <c r="AA29" i="2"/>
  <c r="AA36" i="2"/>
  <c r="AA35" i="2"/>
  <c r="AA25" i="2"/>
  <c r="AA32" i="2"/>
  <c r="AA31" i="2"/>
  <c r="AA33" i="2"/>
  <c r="AB106" i="2" l="1"/>
  <c r="AA103" i="2" l="1"/>
  <c r="AB105" i="2" s="1"/>
  <c r="Z103" i="2" l="1"/>
  <c r="AA105" i="2" s="1"/>
  <c r="AA106" i="2" l="1"/>
  <c r="AY44" i="2"/>
  <c r="AY45" i="2"/>
  <c r="AY48" i="2"/>
  <c r="AY49" i="2"/>
  <c r="AY52" i="2"/>
  <c r="AY53" i="2"/>
  <c r="AY56" i="2"/>
  <c r="AY57" i="2"/>
  <c r="AY60" i="2"/>
  <c r="AY61" i="2"/>
  <c r="AY64" i="2"/>
  <c r="AY65" i="2"/>
  <c r="AY68" i="2"/>
  <c r="AY69" i="2"/>
  <c r="AY72" i="2"/>
  <c r="AY73" i="2"/>
  <c r="AY76" i="2"/>
  <c r="AY77" i="2"/>
  <c r="AY80" i="2"/>
  <c r="AY81" i="2"/>
  <c r="AY84" i="2"/>
  <c r="AY85" i="2"/>
  <c r="AY88" i="2"/>
  <c r="AY89" i="2"/>
  <c r="AY92" i="2"/>
  <c r="AY93" i="2"/>
  <c r="AY96" i="2"/>
  <c r="AY97" i="2"/>
  <c r="AX44" i="2" l="1"/>
  <c r="AX45" i="2"/>
  <c r="AX48" i="2"/>
  <c r="AX49" i="2"/>
  <c r="AX52" i="2"/>
  <c r="AX53" i="2"/>
  <c r="AX56" i="2"/>
  <c r="AX57" i="2"/>
  <c r="AX60" i="2"/>
  <c r="AX61" i="2"/>
  <c r="AX64" i="2"/>
  <c r="AX65" i="2"/>
  <c r="AX68" i="2"/>
  <c r="AX69" i="2"/>
  <c r="AX72" i="2"/>
  <c r="AX73" i="2"/>
  <c r="AX76" i="2"/>
  <c r="AX77" i="2"/>
  <c r="AX80" i="2"/>
  <c r="AX81" i="2"/>
  <c r="AX84" i="2"/>
  <c r="AX85" i="2"/>
  <c r="AX88" i="2"/>
  <c r="AX89" i="2"/>
  <c r="AX92" i="2"/>
  <c r="AX93" i="2"/>
  <c r="AX96" i="2"/>
  <c r="AX97" i="2"/>
  <c r="Z106" i="2" l="1"/>
  <c r="AW44" i="2"/>
  <c r="AW45" i="2"/>
  <c r="AW48" i="2"/>
  <c r="AW49" i="2"/>
  <c r="AW52" i="2"/>
  <c r="AW53" i="2"/>
  <c r="AW56" i="2"/>
  <c r="AW57" i="2"/>
  <c r="AW60" i="2"/>
  <c r="AW61" i="2"/>
  <c r="AW64" i="2"/>
  <c r="AW65" i="2"/>
  <c r="AW68" i="2"/>
  <c r="AW69" i="2"/>
  <c r="AW72" i="2"/>
  <c r="AW73" i="2"/>
  <c r="AW76" i="2"/>
  <c r="AW77" i="2"/>
  <c r="AW80" i="2"/>
  <c r="AW81" i="2"/>
  <c r="AW84" i="2"/>
  <c r="AW85" i="2"/>
  <c r="AW88" i="2"/>
  <c r="AW89" i="2"/>
  <c r="AW92" i="2"/>
  <c r="AW93" i="2"/>
  <c r="AW96" i="2"/>
  <c r="AW97" i="2"/>
  <c r="Y8" i="2"/>
  <c r="Y20" i="2"/>
  <c r="Y19" i="2"/>
  <c r="Y18" i="2"/>
  <c r="Y17" i="2"/>
  <c r="Y16" i="2"/>
  <c r="Y15" i="2"/>
  <c r="Y14" i="2"/>
  <c r="Y13" i="2"/>
  <c r="Y12" i="2"/>
  <c r="Y11" i="2"/>
  <c r="Y10" i="2"/>
  <c r="Y9" i="2"/>
  <c r="Y105" i="2" l="1"/>
  <c r="Z105" i="2"/>
  <c r="Y21" i="2"/>
  <c r="Y33" i="2" s="1"/>
  <c r="Y24" i="2" l="1"/>
  <c r="Y29" i="2"/>
  <c r="Y28" i="2"/>
  <c r="Y36" i="2"/>
  <c r="Y26" i="2"/>
  <c r="Y34" i="2"/>
  <c r="Y27" i="2"/>
  <c r="Y37" i="2"/>
  <c r="Y30" i="2"/>
  <c r="Y31" i="2"/>
  <c r="Y35" i="2"/>
  <c r="Y32" i="2"/>
  <c r="Y25" i="2"/>
  <c r="AV97" i="2" l="1"/>
  <c r="AV96" i="2"/>
  <c r="AV93" i="2"/>
  <c r="AV92" i="2"/>
  <c r="AV89" i="2"/>
  <c r="AV88" i="2"/>
  <c r="AV85" i="2"/>
  <c r="AV84" i="2"/>
  <c r="AV81" i="2"/>
  <c r="AV80" i="2"/>
  <c r="AV77" i="2"/>
  <c r="AV76" i="2"/>
  <c r="AV73" i="2"/>
  <c r="AV72" i="2"/>
  <c r="AV69" i="2"/>
  <c r="AV68" i="2"/>
  <c r="AV65" i="2"/>
  <c r="AV64" i="2"/>
  <c r="AV61" i="2"/>
  <c r="AV60" i="2"/>
  <c r="AV57" i="2"/>
  <c r="AV56" i="2"/>
  <c r="AV53" i="2"/>
  <c r="AV52" i="2"/>
  <c r="AV49" i="2"/>
  <c r="AV48" i="2"/>
  <c r="AV45" i="2"/>
  <c r="AV44" i="2"/>
  <c r="Y106" i="2" l="1"/>
  <c r="AU44" i="2" l="1"/>
  <c r="AU45" i="2"/>
  <c r="AU48" i="2"/>
  <c r="AU49" i="2"/>
  <c r="AU52" i="2"/>
  <c r="AU53" i="2"/>
  <c r="AU56" i="2"/>
  <c r="AU57" i="2"/>
  <c r="AU60" i="2"/>
  <c r="AU61" i="2"/>
  <c r="AU64" i="2"/>
  <c r="AU65" i="2"/>
  <c r="AU68" i="2"/>
  <c r="AU69" i="2"/>
  <c r="AU72" i="2"/>
  <c r="AU73" i="2"/>
  <c r="AU76" i="2"/>
  <c r="AU77" i="2"/>
  <c r="AU80" i="2"/>
  <c r="AU81" i="2"/>
  <c r="AU84" i="2"/>
  <c r="AU85" i="2"/>
  <c r="AU88" i="2"/>
  <c r="AU89" i="2"/>
  <c r="AU92" i="2"/>
  <c r="AU93" i="2"/>
  <c r="AU96" i="2"/>
  <c r="AU9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 l="1"/>
  <c r="X27" i="2" s="1"/>
  <c r="AT97" i="2"/>
  <c r="AT96" i="2"/>
  <c r="AT93" i="2"/>
  <c r="AT92" i="2"/>
  <c r="AT89" i="2"/>
  <c r="AT88" i="2"/>
  <c r="AT85" i="2"/>
  <c r="AT84" i="2"/>
  <c r="AT81" i="2"/>
  <c r="AT80" i="2"/>
  <c r="AT77" i="2"/>
  <c r="AT76" i="2"/>
  <c r="AT73" i="2"/>
  <c r="AT72" i="2"/>
  <c r="AT69" i="2"/>
  <c r="AT68" i="2"/>
  <c r="AT65" i="2"/>
  <c r="AT64" i="2"/>
  <c r="AT61" i="2"/>
  <c r="AT60" i="2"/>
  <c r="AT57" i="2"/>
  <c r="AT56" i="2"/>
  <c r="AT53" i="2"/>
  <c r="AT52" i="2"/>
  <c r="AT49" i="2"/>
  <c r="AT48" i="2"/>
  <c r="AT45" i="2"/>
  <c r="AT44" i="2"/>
  <c r="X32" i="2" l="1"/>
  <c r="X29" i="2"/>
  <c r="X35" i="2"/>
  <c r="X25" i="2"/>
  <c r="X26" i="2"/>
  <c r="X37" i="2"/>
  <c r="X28" i="2"/>
  <c r="X36" i="2"/>
  <c r="X31" i="2"/>
  <c r="X30" i="2"/>
  <c r="X34" i="2"/>
  <c r="X24" i="2"/>
  <c r="X33" i="2"/>
  <c r="X105" i="2"/>
  <c r="X106" i="2"/>
  <c r="AS97" i="2" l="1"/>
  <c r="AS96" i="2"/>
  <c r="AS93" i="2"/>
  <c r="AS92" i="2"/>
  <c r="AS89" i="2"/>
  <c r="AS88" i="2"/>
  <c r="AS85" i="2"/>
  <c r="AS84" i="2"/>
  <c r="AS81" i="2"/>
  <c r="AS80" i="2"/>
  <c r="AS77" i="2"/>
  <c r="AS76" i="2"/>
  <c r="AS73" i="2"/>
  <c r="AS72" i="2"/>
  <c r="AS69" i="2"/>
  <c r="AS68" i="2"/>
  <c r="AS65" i="2"/>
  <c r="AS64" i="2"/>
  <c r="AS61" i="2"/>
  <c r="AS60" i="2"/>
  <c r="AS57" i="2"/>
  <c r="AS56" i="2"/>
  <c r="AS53" i="2"/>
  <c r="AS52" i="2"/>
  <c r="AS49" i="2"/>
  <c r="AS48" i="2"/>
  <c r="AS45" i="2"/>
  <c r="AS44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 l="1"/>
  <c r="W37" i="2" s="1"/>
  <c r="W24" i="2" l="1"/>
  <c r="W29" i="2"/>
  <c r="W34" i="2"/>
  <c r="W31" i="2"/>
  <c r="W26" i="2"/>
  <c r="W33" i="2"/>
  <c r="W27" i="2"/>
  <c r="W28" i="2"/>
  <c r="W30" i="2"/>
  <c r="W35" i="2"/>
  <c r="W25" i="2"/>
  <c r="W32" i="2"/>
  <c r="W36" i="2"/>
  <c r="AR44" i="2" l="1"/>
  <c r="AR45" i="2"/>
  <c r="AR48" i="2"/>
  <c r="AR49" i="2"/>
  <c r="AR52" i="2"/>
  <c r="AR53" i="2"/>
  <c r="AR56" i="2"/>
  <c r="AR57" i="2"/>
  <c r="AR60" i="2"/>
  <c r="AR61" i="2"/>
  <c r="AR64" i="2"/>
  <c r="AR65" i="2"/>
  <c r="AR68" i="2"/>
  <c r="AR69" i="2"/>
  <c r="AR72" i="2"/>
  <c r="AR73" i="2"/>
  <c r="AR76" i="2"/>
  <c r="AR77" i="2"/>
  <c r="AR80" i="2"/>
  <c r="AR81" i="2"/>
  <c r="AR84" i="2"/>
  <c r="AR85" i="2"/>
  <c r="AR88" i="2"/>
  <c r="AR89" i="2"/>
  <c r="AR92" i="2"/>
  <c r="AR93" i="2"/>
  <c r="AR96" i="2"/>
  <c r="AR97" i="2"/>
  <c r="W105" i="2" l="1"/>
  <c r="AQ44" i="2"/>
  <c r="AQ45" i="2"/>
  <c r="AQ48" i="2"/>
  <c r="AQ49" i="2"/>
  <c r="AQ52" i="2"/>
  <c r="AQ53" i="2"/>
  <c r="AQ56" i="2"/>
  <c r="AQ57" i="2"/>
  <c r="AQ60" i="2"/>
  <c r="AQ61" i="2"/>
  <c r="AQ64" i="2"/>
  <c r="AQ65" i="2"/>
  <c r="AQ68" i="2"/>
  <c r="AQ69" i="2"/>
  <c r="AQ72" i="2"/>
  <c r="AQ73" i="2"/>
  <c r="AQ76" i="2"/>
  <c r="AQ77" i="2"/>
  <c r="AQ80" i="2"/>
  <c r="AQ81" i="2"/>
  <c r="AQ84" i="2"/>
  <c r="AQ85" i="2"/>
  <c r="AQ88" i="2"/>
  <c r="AQ89" i="2"/>
  <c r="AQ92" i="2"/>
  <c r="AQ93" i="2"/>
  <c r="AQ96" i="2"/>
  <c r="AQ9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W106" i="2" l="1"/>
  <c r="V21" i="2"/>
  <c r="V34" i="2" s="1"/>
  <c r="V106" i="2"/>
  <c r="V25" i="2" l="1"/>
  <c r="V26" i="2"/>
  <c r="V36" i="2"/>
  <c r="V29" i="2"/>
  <c r="V30" i="2"/>
  <c r="V33" i="2"/>
  <c r="V24" i="2"/>
  <c r="V28" i="2"/>
  <c r="V32" i="2"/>
  <c r="V37" i="2"/>
  <c r="V27" i="2"/>
  <c r="V31" i="2"/>
  <c r="V35" i="2"/>
  <c r="AP44" i="2" l="1"/>
  <c r="AP45" i="2"/>
  <c r="AP48" i="2"/>
  <c r="AP49" i="2"/>
  <c r="AP52" i="2"/>
  <c r="AP53" i="2"/>
  <c r="AP56" i="2"/>
  <c r="AP57" i="2"/>
  <c r="AP60" i="2"/>
  <c r="AP61" i="2"/>
  <c r="AP64" i="2"/>
  <c r="AP65" i="2"/>
  <c r="AP68" i="2"/>
  <c r="AP69" i="2"/>
  <c r="AP72" i="2"/>
  <c r="AP73" i="2"/>
  <c r="AP76" i="2"/>
  <c r="AP77" i="2"/>
  <c r="AP80" i="2"/>
  <c r="AP81" i="2"/>
  <c r="AP84" i="2"/>
  <c r="AP85" i="2"/>
  <c r="AP88" i="2"/>
  <c r="AP89" i="2"/>
  <c r="AP92" i="2"/>
  <c r="AP93" i="2"/>
  <c r="AP96" i="2"/>
  <c r="AP97" i="2"/>
  <c r="Q13" i="2" l="1"/>
  <c r="Q14" i="2"/>
  <c r="U13" i="2"/>
  <c r="U14" i="2"/>
  <c r="T13" i="2"/>
  <c r="T14" i="2"/>
  <c r="S13" i="2"/>
  <c r="S14" i="2"/>
  <c r="R13" i="2"/>
  <c r="R14" i="2"/>
  <c r="P13" i="2"/>
  <c r="P14" i="2"/>
  <c r="O13" i="2"/>
  <c r="O14" i="2"/>
  <c r="N13" i="2"/>
  <c r="N14" i="2"/>
  <c r="M13" i="2"/>
  <c r="M14" i="2"/>
  <c r="L13" i="2"/>
  <c r="L14" i="2"/>
  <c r="K13" i="2"/>
  <c r="K14" i="2"/>
  <c r="U20" i="2" l="1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U16" i="2"/>
  <c r="U15" i="2"/>
  <c r="T16" i="2"/>
  <c r="T15" i="2"/>
  <c r="S16" i="2"/>
  <c r="S15" i="2"/>
  <c r="R16" i="2"/>
  <c r="R15" i="2"/>
  <c r="Q16" i="2"/>
  <c r="Q15" i="2"/>
  <c r="P16" i="2"/>
  <c r="P15" i="2"/>
  <c r="O16" i="2"/>
  <c r="O15" i="2"/>
  <c r="N16" i="2"/>
  <c r="N15" i="2"/>
  <c r="U103" i="2" l="1"/>
  <c r="V105" i="2" s="1"/>
  <c r="AO44" i="2"/>
  <c r="AO45" i="2"/>
  <c r="AO48" i="2"/>
  <c r="AO49" i="2"/>
  <c r="AO52" i="2"/>
  <c r="AO53" i="2"/>
  <c r="AO56" i="2"/>
  <c r="AO57" i="2"/>
  <c r="AO60" i="2"/>
  <c r="AO61" i="2"/>
  <c r="AO64" i="2"/>
  <c r="AO65" i="2"/>
  <c r="AO68" i="2"/>
  <c r="AO69" i="2"/>
  <c r="AO72" i="2"/>
  <c r="AO73" i="2"/>
  <c r="AO76" i="2"/>
  <c r="AO77" i="2"/>
  <c r="AO80" i="2"/>
  <c r="AO81" i="2"/>
  <c r="AO84" i="2"/>
  <c r="AO85" i="2"/>
  <c r="AO88" i="2"/>
  <c r="AO89" i="2"/>
  <c r="AO92" i="2"/>
  <c r="AO93" i="2"/>
  <c r="AO96" i="2"/>
  <c r="AO97" i="2"/>
  <c r="U8" i="2"/>
  <c r="U9" i="2"/>
  <c r="U10" i="2"/>
  <c r="U11" i="2"/>
  <c r="U12" i="2"/>
  <c r="U17" i="2"/>
  <c r="U18" i="2"/>
  <c r="U19" i="2"/>
  <c r="U21" i="2" l="1"/>
  <c r="U29" i="2" s="1"/>
  <c r="U31" i="2" l="1"/>
  <c r="U35" i="2"/>
  <c r="U25" i="2"/>
  <c r="U34" i="2"/>
  <c r="U24" i="2"/>
  <c r="U28" i="2"/>
  <c r="U33" i="2"/>
  <c r="U27" i="2"/>
  <c r="U32" i="2"/>
  <c r="U36" i="2"/>
  <c r="U30" i="2"/>
  <c r="U26" i="2"/>
  <c r="U37" i="2"/>
  <c r="AN44" i="2" l="1"/>
  <c r="AN45" i="2"/>
  <c r="AN48" i="2"/>
  <c r="AN49" i="2"/>
  <c r="AN52" i="2"/>
  <c r="AN53" i="2"/>
  <c r="AN56" i="2"/>
  <c r="AN57" i="2"/>
  <c r="AN60" i="2"/>
  <c r="AN61" i="2"/>
  <c r="AN64" i="2"/>
  <c r="AN65" i="2"/>
  <c r="AN68" i="2"/>
  <c r="AN69" i="2"/>
  <c r="AN72" i="2"/>
  <c r="AN73" i="2"/>
  <c r="AN76" i="2"/>
  <c r="AN77" i="2"/>
  <c r="AN80" i="2"/>
  <c r="AN81" i="2"/>
  <c r="AN84" i="2"/>
  <c r="AN85" i="2"/>
  <c r="AN88" i="2"/>
  <c r="AN89" i="2"/>
  <c r="AN92" i="2"/>
  <c r="AN93" i="2"/>
  <c r="AN96" i="2"/>
  <c r="AN97" i="2"/>
  <c r="T103" i="2" l="1"/>
  <c r="U106" i="2"/>
  <c r="AL44" i="2"/>
  <c r="AM44" i="2"/>
  <c r="AL45" i="2"/>
  <c r="AM45" i="2"/>
  <c r="AL48" i="2"/>
  <c r="AM48" i="2"/>
  <c r="AL49" i="2"/>
  <c r="AM49" i="2"/>
  <c r="AL52" i="2"/>
  <c r="AM52" i="2"/>
  <c r="AL53" i="2"/>
  <c r="AM53" i="2"/>
  <c r="AL56" i="2"/>
  <c r="AM56" i="2"/>
  <c r="AL57" i="2"/>
  <c r="AM57" i="2"/>
  <c r="AL60" i="2"/>
  <c r="AM60" i="2"/>
  <c r="AL61" i="2"/>
  <c r="AM61" i="2"/>
  <c r="AL64" i="2"/>
  <c r="AM64" i="2"/>
  <c r="AL65" i="2"/>
  <c r="AM65" i="2"/>
  <c r="AL68" i="2"/>
  <c r="AM68" i="2"/>
  <c r="AL69" i="2"/>
  <c r="AM69" i="2"/>
  <c r="AL72" i="2"/>
  <c r="AM72" i="2"/>
  <c r="AL73" i="2"/>
  <c r="AM73" i="2"/>
  <c r="AL76" i="2"/>
  <c r="AM76" i="2"/>
  <c r="AL77" i="2"/>
  <c r="AM77" i="2"/>
  <c r="AL80" i="2"/>
  <c r="AM80" i="2"/>
  <c r="AL81" i="2"/>
  <c r="AM81" i="2"/>
  <c r="AL84" i="2"/>
  <c r="AM84" i="2"/>
  <c r="AL85" i="2"/>
  <c r="AM85" i="2"/>
  <c r="AL88" i="2"/>
  <c r="AM88" i="2"/>
  <c r="AL89" i="2"/>
  <c r="AM89" i="2"/>
  <c r="AL92" i="2"/>
  <c r="AM92" i="2"/>
  <c r="AL93" i="2"/>
  <c r="AM93" i="2"/>
  <c r="AL96" i="2"/>
  <c r="AM96" i="2"/>
  <c r="AL97" i="2"/>
  <c r="AM97" i="2"/>
  <c r="T8" i="2"/>
  <c r="T9" i="2"/>
  <c r="T10" i="2"/>
  <c r="T11" i="2"/>
  <c r="T12" i="2"/>
  <c r="T17" i="2"/>
  <c r="T18" i="2"/>
  <c r="T19" i="2"/>
  <c r="T21" i="2" l="1"/>
  <c r="U105" i="2"/>
  <c r="T27" i="2" l="1"/>
  <c r="T29" i="2"/>
  <c r="T24" i="2"/>
  <c r="T28" i="2"/>
  <c r="T26" i="2"/>
  <c r="T34" i="2"/>
  <c r="T25" i="2"/>
  <c r="T32" i="2"/>
  <c r="T31" i="2"/>
  <c r="T30" i="2"/>
  <c r="T36" i="2"/>
  <c r="T33" i="2"/>
  <c r="T35" i="2"/>
  <c r="T37" i="2"/>
  <c r="T106" i="2" l="1"/>
  <c r="S103" i="2"/>
  <c r="T105" i="2" s="1"/>
  <c r="AJ44" i="2" l="1"/>
  <c r="AK44" i="2"/>
  <c r="AJ45" i="2"/>
  <c r="AK45" i="2"/>
  <c r="AJ48" i="2"/>
  <c r="AK48" i="2"/>
  <c r="AJ49" i="2"/>
  <c r="AK49" i="2"/>
  <c r="AJ52" i="2"/>
  <c r="AK52" i="2"/>
  <c r="AJ53" i="2"/>
  <c r="AK53" i="2"/>
  <c r="AJ56" i="2"/>
  <c r="AK56" i="2"/>
  <c r="AJ57" i="2"/>
  <c r="AK57" i="2"/>
  <c r="AJ60" i="2"/>
  <c r="AK60" i="2"/>
  <c r="AJ61" i="2"/>
  <c r="AK61" i="2"/>
  <c r="AJ64" i="2"/>
  <c r="AK64" i="2"/>
  <c r="AJ65" i="2"/>
  <c r="AK65" i="2"/>
  <c r="AJ68" i="2"/>
  <c r="AK68" i="2"/>
  <c r="AJ69" i="2"/>
  <c r="AK69" i="2"/>
  <c r="AJ72" i="2"/>
  <c r="AK72" i="2"/>
  <c r="AJ73" i="2"/>
  <c r="AK73" i="2"/>
  <c r="AJ76" i="2"/>
  <c r="AK76" i="2"/>
  <c r="AJ77" i="2"/>
  <c r="AK77" i="2"/>
  <c r="AJ80" i="2"/>
  <c r="AK80" i="2"/>
  <c r="AJ81" i="2"/>
  <c r="AK81" i="2"/>
  <c r="AJ84" i="2"/>
  <c r="AK84" i="2"/>
  <c r="AJ85" i="2"/>
  <c r="AK85" i="2"/>
  <c r="AJ88" i="2"/>
  <c r="AK88" i="2"/>
  <c r="AJ89" i="2"/>
  <c r="AK89" i="2"/>
  <c r="AJ92" i="2"/>
  <c r="AK92" i="2"/>
  <c r="AJ93" i="2"/>
  <c r="AK93" i="2"/>
  <c r="AJ96" i="2"/>
  <c r="AK96" i="2"/>
  <c r="AJ97" i="2"/>
  <c r="AK97" i="2"/>
  <c r="S8" i="2"/>
  <c r="S9" i="2"/>
  <c r="S10" i="2"/>
  <c r="S11" i="2"/>
  <c r="S12" i="2"/>
  <c r="S17" i="2"/>
  <c r="S18" i="2"/>
  <c r="S19" i="2"/>
  <c r="S21" i="2" l="1"/>
  <c r="S27" i="2" l="1"/>
  <c r="S29" i="2"/>
  <c r="S24" i="2"/>
  <c r="S28" i="2"/>
  <c r="S34" i="2"/>
  <c r="S26" i="2"/>
  <c r="S33" i="2"/>
  <c r="S30" i="2"/>
  <c r="S31" i="2"/>
  <c r="S32" i="2"/>
  <c r="S36" i="2"/>
  <c r="S25" i="2"/>
  <c r="S35" i="2"/>
  <c r="S37" i="2"/>
  <c r="R103" i="2"/>
  <c r="S105" i="2" s="1"/>
  <c r="S106" i="2"/>
  <c r="AI44" i="2"/>
  <c r="AI45" i="2"/>
  <c r="AI48" i="2"/>
  <c r="AI49" i="2"/>
  <c r="AI52" i="2"/>
  <c r="AI53" i="2"/>
  <c r="AI56" i="2"/>
  <c r="AI57" i="2"/>
  <c r="AI60" i="2"/>
  <c r="AI61" i="2"/>
  <c r="AI64" i="2"/>
  <c r="AI65" i="2"/>
  <c r="AI68" i="2"/>
  <c r="AI69" i="2"/>
  <c r="AI72" i="2"/>
  <c r="AI73" i="2"/>
  <c r="AI76" i="2"/>
  <c r="AI77" i="2"/>
  <c r="AI80" i="2"/>
  <c r="AI81" i="2"/>
  <c r="AI84" i="2"/>
  <c r="AI85" i="2"/>
  <c r="AI88" i="2"/>
  <c r="AI89" i="2"/>
  <c r="AI92" i="2"/>
  <c r="AI93" i="2"/>
  <c r="AI96" i="2"/>
  <c r="AI97" i="2"/>
  <c r="R8" i="2" l="1"/>
  <c r="R9" i="2"/>
  <c r="R10" i="2"/>
  <c r="R11" i="2"/>
  <c r="R12" i="2"/>
  <c r="R17" i="2"/>
  <c r="R18" i="2"/>
  <c r="R19" i="2"/>
  <c r="R21" i="2" l="1"/>
  <c r="R26" i="2" l="1"/>
  <c r="R29" i="2"/>
  <c r="R24" i="2"/>
  <c r="R35" i="2"/>
  <c r="R25" i="2"/>
  <c r="R27" i="2"/>
  <c r="R33" i="2"/>
  <c r="R37" i="2"/>
  <c r="R30" i="2"/>
  <c r="R31" i="2"/>
  <c r="R32" i="2"/>
  <c r="R36" i="2"/>
  <c r="R28" i="2"/>
  <c r="R34" i="2"/>
  <c r="AH44" i="2" l="1"/>
  <c r="AH45" i="2"/>
  <c r="AH48" i="2"/>
  <c r="AH49" i="2"/>
  <c r="AH52" i="2"/>
  <c r="AH53" i="2"/>
  <c r="AH56" i="2"/>
  <c r="AH57" i="2"/>
  <c r="AH60" i="2"/>
  <c r="AH61" i="2"/>
  <c r="AH64" i="2"/>
  <c r="AH65" i="2"/>
  <c r="AH68" i="2"/>
  <c r="AH69" i="2"/>
  <c r="AH72" i="2"/>
  <c r="AH73" i="2"/>
  <c r="AH76" i="2"/>
  <c r="AH77" i="2"/>
  <c r="AH80" i="2"/>
  <c r="AH81" i="2"/>
  <c r="AH84" i="2"/>
  <c r="AH85" i="2"/>
  <c r="AH88" i="2"/>
  <c r="AH89" i="2"/>
  <c r="AH92" i="2"/>
  <c r="AH93" i="2"/>
  <c r="AH96" i="2"/>
  <c r="AH97" i="2"/>
  <c r="AG44" i="2" l="1"/>
  <c r="AG45" i="2"/>
  <c r="AG48" i="2"/>
  <c r="AG49" i="2"/>
  <c r="AG52" i="2"/>
  <c r="AG53" i="2"/>
  <c r="AG56" i="2"/>
  <c r="AG57" i="2"/>
  <c r="AG60" i="2"/>
  <c r="AG61" i="2"/>
  <c r="AG64" i="2"/>
  <c r="AG65" i="2"/>
  <c r="AG68" i="2"/>
  <c r="AG69" i="2"/>
  <c r="AG72" i="2"/>
  <c r="AG73" i="2"/>
  <c r="AG76" i="2"/>
  <c r="AG77" i="2"/>
  <c r="AG80" i="2"/>
  <c r="AG81" i="2"/>
  <c r="AG84" i="2"/>
  <c r="AG85" i="2"/>
  <c r="AG88" i="2"/>
  <c r="AG89" i="2"/>
  <c r="AG92" i="2"/>
  <c r="AG93" i="2"/>
  <c r="AG96" i="2"/>
  <c r="AG97" i="2"/>
  <c r="Q8" i="2"/>
  <c r="Q9" i="2"/>
  <c r="Q10" i="2"/>
  <c r="Q11" i="2"/>
  <c r="Q12" i="2"/>
  <c r="Q17" i="2"/>
  <c r="Q18" i="2"/>
  <c r="Q19" i="2"/>
  <c r="Q21" i="2" l="1"/>
  <c r="Q27" i="2" l="1"/>
  <c r="Q29" i="2"/>
  <c r="Q28" i="2"/>
  <c r="Q25" i="2"/>
  <c r="Q26" i="2"/>
  <c r="Q24" i="2"/>
  <c r="Q34" i="2"/>
  <c r="Q37" i="2"/>
  <c r="Q30" i="2"/>
  <c r="Q31" i="2"/>
  <c r="Q36" i="2"/>
  <c r="Q32" i="2"/>
  <c r="Q33" i="2"/>
  <c r="Q35" i="2"/>
  <c r="R106" i="2" l="1"/>
  <c r="Q103" i="2"/>
  <c r="R105" i="2" s="1"/>
  <c r="AF45" i="2" l="1"/>
  <c r="AF44" i="2"/>
  <c r="AF48" i="2"/>
  <c r="AF49" i="2"/>
  <c r="AF52" i="2"/>
  <c r="AF53" i="2"/>
  <c r="AF56" i="2"/>
  <c r="AF57" i="2"/>
  <c r="AF60" i="2"/>
  <c r="AF61" i="2"/>
  <c r="AF64" i="2"/>
  <c r="AF65" i="2"/>
  <c r="AF68" i="2"/>
  <c r="AF69" i="2"/>
  <c r="AF72" i="2"/>
  <c r="AF73" i="2"/>
  <c r="AF76" i="2"/>
  <c r="AF77" i="2"/>
  <c r="AF80" i="2"/>
  <c r="AF81" i="2"/>
  <c r="AF84" i="2"/>
  <c r="AF85" i="2"/>
  <c r="AF88" i="2"/>
  <c r="AF89" i="2"/>
  <c r="AF92" i="2"/>
  <c r="AF93" i="2"/>
  <c r="AF96" i="2"/>
  <c r="AF97" i="2"/>
  <c r="Q106" i="2" l="1"/>
  <c r="P103" i="2"/>
  <c r="Q105" i="2" s="1"/>
  <c r="AE44" i="2" l="1"/>
  <c r="AE45" i="2"/>
  <c r="AE48" i="2"/>
  <c r="AE49" i="2"/>
  <c r="AE52" i="2"/>
  <c r="AE53" i="2"/>
  <c r="AE56" i="2"/>
  <c r="AE57" i="2"/>
  <c r="AE60" i="2"/>
  <c r="AE61" i="2"/>
  <c r="AE64" i="2"/>
  <c r="AE65" i="2"/>
  <c r="AE68" i="2"/>
  <c r="AE69" i="2"/>
  <c r="AE72" i="2"/>
  <c r="AE73" i="2"/>
  <c r="AE76" i="2"/>
  <c r="AE77" i="2"/>
  <c r="AE80" i="2"/>
  <c r="AE81" i="2"/>
  <c r="AE84" i="2"/>
  <c r="AE85" i="2"/>
  <c r="AE88" i="2"/>
  <c r="AE89" i="2"/>
  <c r="AE92" i="2"/>
  <c r="AE93" i="2"/>
  <c r="AE96" i="2"/>
  <c r="AE97" i="2"/>
  <c r="P19" i="2"/>
  <c r="P18" i="2"/>
  <c r="P17" i="2"/>
  <c r="P12" i="2"/>
  <c r="P11" i="2"/>
  <c r="P10" i="2"/>
  <c r="P9" i="2"/>
  <c r="P8" i="2"/>
  <c r="P21" i="2" l="1"/>
  <c r="P34" i="2" l="1"/>
  <c r="P29" i="2"/>
  <c r="P24" i="2"/>
  <c r="P33" i="2"/>
  <c r="P27" i="2"/>
  <c r="P25" i="2"/>
  <c r="P28" i="2"/>
  <c r="P35" i="2"/>
  <c r="P31" i="2"/>
  <c r="P32" i="2"/>
  <c r="P30" i="2"/>
  <c r="P36" i="2"/>
  <c r="P26" i="2"/>
  <c r="P37" i="2"/>
  <c r="AC97" i="2" l="1"/>
  <c r="AD97" i="2"/>
  <c r="AB97" i="2"/>
  <c r="AD44" i="2"/>
  <c r="AD45" i="2"/>
  <c r="AD48" i="2"/>
  <c r="AD49" i="2"/>
  <c r="AD52" i="2"/>
  <c r="AD53" i="2"/>
  <c r="AD56" i="2"/>
  <c r="AD57" i="2"/>
  <c r="AD60" i="2"/>
  <c r="AD61" i="2"/>
  <c r="AD64" i="2"/>
  <c r="AD65" i="2"/>
  <c r="AD68" i="2"/>
  <c r="AD69" i="2"/>
  <c r="AD72" i="2"/>
  <c r="AD73" i="2"/>
  <c r="AD76" i="2"/>
  <c r="AD77" i="2"/>
  <c r="AD80" i="2"/>
  <c r="AD81" i="2"/>
  <c r="AD84" i="2"/>
  <c r="AD85" i="2"/>
  <c r="AD88" i="2"/>
  <c r="AD89" i="2"/>
  <c r="AD92" i="2"/>
  <c r="AD93" i="2"/>
  <c r="AD96" i="2"/>
  <c r="AB44" i="2" l="1"/>
  <c r="AC44" i="2"/>
  <c r="AB45" i="2"/>
  <c r="AC45" i="2"/>
  <c r="AB48" i="2"/>
  <c r="AC48" i="2"/>
  <c r="AB49" i="2"/>
  <c r="AC49" i="2"/>
  <c r="AB52" i="2"/>
  <c r="AC52" i="2"/>
  <c r="AB53" i="2"/>
  <c r="AC53" i="2"/>
  <c r="AB56" i="2"/>
  <c r="AC56" i="2"/>
  <c r="AB57" i="2"/>
  <c r="AC57" i="2"/>
  <c r="AB60" i="2"/>
  <c r="AC60" i="2"/>
  <c r="AB61" i="2"/>
  <c r="AC61" i="2"/>
  <c r="AB64" i="2"/>
  <c r="AC64" i="2"/>
  <c r="AB65" i="2"/>
  <c r="AC65" i="2"/>
  <c r="AB68" i="2"/>
  <c r="AC68" i="2"/>
  <c r="AB69" i="2"/>
  <c r="AC69" i="2"/>
  <c r="AB72" i="2"/>
  <c r="AC72" i="2"/>
  <c r="AB73" i="2"/>
  <c r="AC73" i="2"/>
  <c r="AB76" i="2"/>
  <c r="AC76" i="2"/>
  <c r="AB77" i="2"/>
  <c r="AC77" i="2"/>
  <c r="AB80" i="2"/>
  <c r="AC80" i="2"/>
  <c r="AB81" i="2"/>
  <c r="AC81" i="2"/>
  <c r="AB84" i="2"/>
  <c r="AC84" i="2"/>
  <c r="AB85" i="2"/>
  <c r="AC85" i="2"/>
  <c r="AB88" i="2"/>
  <c r="AC88" i="2"/>
  <c r="AB89" i="2"/>
  <c r="AC89" i="2"/>
  <c r="AB92" i="2"/>
  <c r="AC92" i="2"/>
  <c r="AB93" i="2"/>
  <c r="AC93" i="2"/>
  <c r="AB96" i="2"/>
  <c r="AC96" i="2"/>
  <c r="P106" i="2"/>
  <c r="O103" i="2"/>
  <c r="P105" i="2" s="1"/>
  <c r="O17" i="2"/>
  <c r="O8" i="2"/>
  <c r="O9" i="2"/>
  <c r="O10" i="2"/>
  <c r="O11" i="2"/>
  <c r="O12" i="2"/>
  <c r="O18" i="2"/>
  <c r="O19" i="2"/>
  <c r="O21" i="2" l="1"/>
  <c r="O24" i="2" l="1"/>
  <c r="O29" i="2"/>
  <c r="O34" i="2"/>
  <c r="O26" i="2"/>
  <c r="O33" i="2"/>
  <c r="O25" i="2"/>
  <c r="O27" i="2"/>
  <c r="O30" i="2"/>
  <c r="O36" i="2"/>
  <c r="O31" i="2"/>
  <c r="O32" i="2"/>
  <c r="O35" i="2"/>
  <c r="O28" i="2"/>
  <c r="O37" i="2"/>
  <c r="N103" i="2" l="1"/>
  <c r="O105" i="2" s="1"/>
  <c r="O106" i="2"/>
  <c r="Z44" i="2"/>
  <c r="AA44" i="2"/>
  <c r="Z45" i="2"/>
  <c r="AA45" i="2"/>
  <c r="Z48" i="2"/>
  <c r="AA48" i="2"/>
  <c r="Z49" i="2"/>
  <c r="AA49" i="2"/>
  <c r="Z52" i="2"/>
  <c r="AA52" i="2"/>
  <c r="Z53" i="2"/>
  <c r="AA53" i="2"/>
  <c r="Z56" i="2"/>
  <c r="AA56" i="2"/>
  <c r="Z57" i="2"/>
  <c r="AA57" i="2"/>
  <c r="Z60" i="2"/>
  <c r="AA60" i="2"/>
  <c r="Z61" i="2"/>
  <c r="AA61" i="2"/>
  <c r="Z64" i="2"/>
  <c r="AA64" i="2"/>
  <c r="Z65" i="2"/>
  <c r="AA65" i="2"/>
  <c r="Z68" i="2"/>
  <c r="AA68" i="2"/>
  <c r="Z69" i="2"/>
  <c r="AA69" i="2"/>
  <c r="Z72" i="2"/>
  <c r="AA72" i="2"/>
  <c r="Z73" i="2"/>
  <c r="AA73" i="2"/>
  <c r="Z76" i="2"/>
  <c r="AA76" i="2"/>
  <c r="Z77" i="2"/>
  <c r="AA77" i="2"/>
  <c r="Z80" i="2"/>
  <c r="AA80" i="2"/>
  <c r="Z81" i="2"/>
  <c r="AA81" i="2"/>
  <c r="Z84" i="2"/>
  <c r="AA84" i="2"/>
  <c r="Z85" i="2"/>
  <c r="AA85" i="2"/>
  <c r="Z88" i="2"/>
  <c r="AA88" i="2"/>
  <c r="Z89" i="2"/>
  <c r="AA89" i="2"/>
  <c r="Z92" i="2"/>
  <c r="AA92" i="2"/>
  <c r="Z93" i="2"/>
  <c r="AA93" i="2"/>
  <c r="Z96" i="2"/>
  <c r="AA96" i="2"/>
  <c r="Z97" i="2"/>
  <c r="AA97" i="2"/>
  <c r="N8" i="2"/>
  <c r="N9" i="2"/>
  <c r="N10" i="2"/>
  <c r="N11" i="2"/>
  <c r="N12" i="2"/>
  <c r="N17" i="2"/>
  <c r="N18" i="2"/>
  <c r="N19" i="2"/>
  <c r="N21" i="2" l="1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B49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B53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B52" i="2"/>
  <c r="M103" i="2"/>
  <c r="N105" i="2" s="1"/>
  <c r="N106" i="2"/>
  <c r="Y48" i="2"/>
  <c r="Y56" i="2"/>
  <c r="Y57" i="2"/>
  <c r="Y60" i="2"/>
  <c r="Y61" i="2"/>
  <c r="Y64" i="2"/>
  <c r="Y65" i="2"/>
  <c r="Y68" i="2"/>
  <c r="Y69" i="2"/>
  <c r="Y72" i="2"/>
  <c r="Y73" i="2"/>
  <c r="Y76" i="2"/>
  <c r="Y77" i="2"/>
  <c r="Y80" i="2"/>
  <c r="Y81" i="2"/>
  <c r="Y84" i="2"/>
  <c r="Y85" i="2"/>
  <c r="Y88" i="2"/>
  <c r="Y89" i="2"/>
  <c r="Y92" i="2"/>
  <c r="Y93" i="2"/>
  <c r="Y96" i="2"/>
  <c r="Y97" i="2"/>
  <c r="Y44" i="2"/>
  <c r="Y45" i="2"/>
  <c r="L8" i="2"/>
  <c r="M8" i="2"/>
  <c r="M9" i="2"/>
  <c r="M10" i="2"/>
  <c r="M11" i="2"/>
  <c r="M12" i="2"/>
  <c r="M16" i="2"/>
  <c r="M17" i="2"/>
  <c r="M18" i="2"/>
  <c r="M19" i="2"/>
  <c r="L103" i="2"/>
  <c r="V72" i="2"/>
  <c r="W72" i="2"/>
  <c r="X72" i="2"/>
  <c r="V73" i="2"/>
  <c r="W73" i="2"/>
  <c r="X73" i="2"/>
  <c r="V76" i="2"/>
  <c r="W76" i="2"/>
  <c r="X76" i="2"/>
  <c r="V77" i="2"/>
  <c r="W77" i="2"/>
  <c r="X77" i="2"/>
  <c r="V80" i="2"/>
  <c r="W80" i="2"/>
  <c r="X80" i="2"/>
  <c r="V81" i="2"/>
  <c r="W81" i="2"/>
  <c r="X81" i="2"/>
  <c r="V84" i="2"/>
  <c r="W84" i="2"/>
  <c r="X84" i="2"/>
  <c r="V85" i="2"/>
  <c r="W85" i="2"/>
  <c r="X85" i="2"/>
  <c r="V88" i="2"/>
  <c r="W88" i="2"/>
  <c r="X88" i="2"/>
  <c r="V89" i="2"/>
  <c r="W89" i="2"/>
  <c r="X89" i="2"/>
  <c r="V92" i="2"/>
  <c r="W92" i="2"/>
  <c r="X92" i="2"/>
  <c r="V93" i="2"/>
  <c r="W93" i="2"/>
  <c r="X93" i="2"/>
  <c r="V96" i="2"/>
  <c r="W96" i="2"/>
  <c r="X96" i="2"/>
  <c r="V97" i="2"/>
  <c r="W97" i="2"/>
  <c r="X97" i="2"/>
  <c r="V56" i="2"/>
  <c r="W56" i="2"/>
  <c r="X56" i="2"/>
  <c r="V57" i="2"/>
  <c r="W57" i="2"/>
  <c r="X57" i="2"/>
  <c r="V60" i="2"/>
  <c r="W60" i="2"/>
  <c r="X60" i="2"/>
  <c r="V61" i="2"/>
  <c r="W61" i="2"/>
  <c r="X61" i="2"/>
  <c r="V64" i="2"/>
  <c r="W64" i="2"/>
  <c r="X64" i="2"/>
  <c r="V65" i="2"/>
  <c r="W65" i="2"/>
  <c r="X65" i="2"/>
  <c r="V68" i="2"/>
  <c r="W68" i="2"/>
  <c r="X68" i="2"/>
  <c r="V69" i="2"/>
  <c r="W69" i="2"/>
  <c r="X69" i="2"/>
  <c r="V48" i="2"/>
  <c r="W48" i="2"/>
  <c r="X48" i="2"/>
  <c r="V45" i="2"/>
  <c r="W45" i="2"/>
  <c r="X45" i="2"/>
  <c r="U44" i="2"/>
  <c r="V44" i="2"/>
  <c r="W44" i="2"/>
  <c r="X44" i="2"/>
  <c r="L19" i="2"/>
  <c r="L18" i="2"/>
  <c r="L17" i="2"/>
  <c r="L16" i="2"/>
  <c r="L12" i="2"/>
  <c r="L11" i="2"/>
  <c r="L10" i="2"/>
  <c r="L9" i="2"/>
  <c r="K103" i="2"/>
  <c r="J103" i="2"/>
  <c r="R44" i="2"/>
  <c r="S44" i="2"/>
  <c r="T44" i="2"/>
  <c r="R45" i="2"/>
  <c r="S45" i="2"/>
  <c r="T45" i="2"/>
  <c r="U45" i="2"/>
  <c r="R48" i="2"/>
  <c r="S48" i="2"/>
  <c r="T48" i="2"/>
  <c r="U48" i="2"/>
  <c r="R56" i="2"/>
  <c r="S56" i="2"/>
  <c r="T56" i="2"/>
  <c r="U56" i="2"/>
  <c r="R57" i="2"/>
  <c r="S57" i="2"/>
  <c r="T57" i="2"/>
  <c r="U57" i="2"/>
  <c r="R60" i="2"/>
  <c r="S60" i="2"/>
  <c r="T60" i="2"/>
  <c r="U60" i="2"/>
  <c r="R61" i="2"/>
  <c r="S61" i="2"/>
  <c r="T61" i="2"/>
  <c r="U61" i="2"/>
  <c r="R64" i="2"/>
  <c r="S64" i="2"/>
  <c r="T64" i="2"/>
  <c r="U64" i="2"/>
  <c r="R65" i="2"/>
  <c r="S65" i="2"/>
  <c r="T65" i="2"/>
  <c r="U65" i="2"/>
  <c r="R68" i="2"/>
  <c r="S68" i="2"/>
  <c r="T68" i="2"/>
  <c r="U68" i="2"/>
  <c r="R69" i="2"/>
  <c r="S69" i="2"/>
  <c r="T69" i="2"/>
  <c r="U69" i="2"/>
  <c r="R72" i="2"/>
  <c r="S72" i="2"/>
  <c r="T72" i="2"/>
  <c r="U72" i="2"/>
  <c r="R73" i="2"/>
  <c r="S73" i="2"/>
  <c r="T73" i="2"/>
  <c r="U73" i="2"/>
  <c r="R76" i="2"/>
  <c r="S76" i="2"/>
  <c r="T76" i="2"/>
  <c r="U76" i="2"/>
  <c r="R77" i="2"/>
  <c r="S77" i="2"/>
  <c r="T77" i="2"/>
  <c r="U77" i="2"/>
  <c r="R80" i="2"/>
  <c r="S80" i="2"/>
  <c r="T80" i="2"/>
  <c r="U80" i="2"/>
  <c r="R81" i="2"/>
  <c r="S81" i="2"/>
  <c r="T81" i="2"/>
  <c r="U81" i="2"/>
  <c r="R84" i="2"/>
  <c r="S84" i="2"/>
  <c r="T84" i="2"/>
  <c r="U84" i="2"/>
  <c r="R85" i="2"/>
  <c r="S85" i="2"/>
  <c r="T85" i="2"/>
  <c r="U85" i="2"/>
  <c r="R88" i="2"/>
  <c r="S88" i="2"/>
  <c r="T88" i="2"/>
  <c r="U88" i="2"/>
  <c r="R89" i="2"/>
  <c r="S89" i="2"/>
  <c r="T89" i="2"/>
  <c r="U89" i="2"/>
  <c r="R92" i="2"/>
  <c r="S92" i="2"/>
  <c r="T92" i="2"/>
  <c r="U92" i="2"/>
  <c r="R93" i="2"/>
  <c r="S93" i="2"/>
  <c r="T93" i="2"/>
  <c r="U93" i="2"/>
  <c r="R96" i="2"/>
  <c r="S96" i="2"/>
  <c r="T96" i="2"/>
  <c r="U96" i="2"/>
  <c r="R97" i="2"/>
  <c r="S97" i="2"/>
  <c r="T97" i="2"/>
  <c r="U97" i="2"/>
  <c r="K19" i="2"/>
  <c r="J19" i="2"/>
  <c r="K18" i="2"/>
  <c r="J18" i="2"/>
  <c r="J17" i="2"/>
  <c r="K17" i="2"/>
  <c r="K16" i="2"/>
  <c r="J16" i="2"/>
  <c r="J14" i="2"/>
  <c r="K12" i="2"/>
  <c r="J12" i="2"/>
  <c r="J11" i="2"/>
  <c r="K11" i="2"/>
  <c r="K10" i="2"/>
  <c r="J10" i="2"/>
  <c r="J9" i="2"/>
  <c r="K9" i="2"/>
  <c r="K8" i="2"/>
  <c r="J8" i="2"/>
  <c r="H8" i="2"/>
  <c r="E103" i="2"/>
  <c r="D103" i="2"/>
  <c r="AB107" i="2" s="1"/>
  <c r="F103" i="2"/>
  <c r="G103" i="2"/>
  <c r="H103" i="2"/>
  <c r="I103" i="2"/>
  <c r="D108" i="2"/>
  <c r="H9" i="2"/>
  <c r="H10" i="2"/>
  <c r="H11" i="2"/>
  <c r="H12" i="2"/>
  <c r="H14" i="2"/>
  <c r="H16" i="2"/>
  <c r="H17" i="2"/>
  <c r="H18" i="2"/>
  <c r="H19" i="2"/>
  <c r="G8" i="2"/>
  <c r="G9" i="2"/>
  <c r="G10" i="2"/>
  <c r="G11" i="2"/>
  <c r="G12" i="2"/>
  <c r="G14" i="2"/>
  <c r="G16" i="2"/>
  <c r="G17" i="2"/>
  <c r="G18" i="2"/>
  <c r="G19" i="2"/>
  <c r="I8" i="2"/>
  <c r="I9" i="2"/>
  <c r="I10" i="2"/>
  <c r="I11" i="2"/>
  <c r="I12" i="2"/>
  <c r="I14" i="2"/>
  <c r="I16" i="2"/>
  <c r="I17" i="2"/>
  <c r="I18" i="2"/>
  <c r="I19" i="2"/>
  <c r="C8" i="2"/>
  <c r="C9" i="2"/>
  <c r="C10" i="2"/>
  <c r="C11" i="2"/>
  <c r="C12" i="2"/>
  <c r="C14" i="2"/>
  <c r="C16" i="2"/>
  <c r="C17" i="2"/>
  <c r="C18" i="2"/>
  <c r="C19" i="2"/>
  <c r="D8" i="2"/>
  <c r="D9" i="2"/>
  <c r="D10" i="2"/>
  <c r="D11" i="2"/>
  <c r="D12" i="2"/>
  <c r="D14" i="2"/>
  <c r="D16" i="2"/>
  <c r="D17" i="2"/>
  <c r="D18" i="2"/>
  <c r="D19" i="2"/>
  <c r="E8" i="2"/>
  <c r="E9" i="2"/>
  <c r="E10" i="2"/>
  <c r="E11" i="2"/>
  <c r="E12" i="2"/>
  <c r="E14" i="2"/>
  <c r="E16" i="2"/>
  <c r="E17" i="2"/>
  <c r="E18" i="2"/>
  <c r="E19" i="2"/>
  <c r="F8" i="2"/>
  <c r="F9" i="2"/>
  <c r="F10" i="2"/>
  <c r="F11" i="2"/>
  <c r="F12" i="2"/>
  <c r="F14" i="2"/>
  <c r="F16" i="2"/>
  <c r="F17" i="2"/>
  <c r="F18" i="2"/>
  <c r="F19" i="2"/>
  <c r="B9" i="2"/>
  <c r="B8" i="2"/>
  <c r="B10" i="2"/>
  <c r="B11" i="2"/>
  <c r="B12" i="2"/>
  <c r="B14" i="2"/>
  <c r="B16" i="2"/>
  <c r="B17" i="2"/>
  <c r="B18" i="2"/>
  <c r="B19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B84" i="2"/>
  <c r="B80" i="2"/>
  <c r="B76" i="2"/>
  <c r="B72" i="2"/>
  <c r="B96" i="2"/>
  <c r="B92" i="2"/>
  <c r="B88" i="2"/>
  <c r="B68" i="2"/>
  <c r="B64" i="2"/>
  <c r="B60" i="2"/>
  <c r="B56" i="2"/>
  <c r="B48" i="2"/>
  <c r="B44" i="2"/>
  <c r="B93" i="2"/>
  <c r="B85" i="2"/>
  <c r="B81" i="2"/>
  <c r="B77" i="2"/>
  <c r="B73" i="2"/>
  <c r="B97" i="2"/>
  <c r="B89" i="2"/>
  <c r="B69" i="2"/>
  <c r="B65" i="2"/>
  <c r="B61" i="2"/>
  <c r="B57" i="2"/>
  <c r="B45" i="2"/>
  <c r="Z108" i="2" l="1"/>
  <c r="AB108" i="2"/>
  <c r="AA108" i="2"/>
  <c r="Z107" i="2"/>
  <c r="AA107" i="2"/>
  <c r="X108" i="2"/>
  <c r="Y108" i="2"/>
  <c r="X107" i="2"/>
  <c r="Y107" i="2"/>
  <c r="E105" i="2"/>
  <c r="I108" i="2"/>
  <c r="F108" i="2"/>
  <c r="W107" i="2"/>
  <c r="I107" i="2"/>
  <c r="D107" i="2"/>
  <c r="H107" i="2"/>
  <c r="W108" i="2"/>
  <c r="V108" i="2"/>
  <c r="F105" i="2"/>
  <c r="U107" i="2"/>
  <c r="V107" i="2"/>
  <c r="J107" i="2"/>
  <c r="F107" i="2"/>
  <c r="B21" i="2"/>
  <c r="B29" i="2" s="1"/>
  <c r="N35" i="2"/>
  <c r="N29" i="2"/>
  <c r="N24" i="2"/>
  <c r="N28" i="2"/>
  <c r="N33" i="2"/>
  <c r="K21" i="2"/>
  <c r="N26" i="2"/>
  <c r="N34" i="2"/>
  <c r="J21" i="2"/>
  <c r="N37" i="2"/>
  <c r="N36" i="2"/>
  <c r="N30" i="2"/>
  <c r="N32" i="2"/>
  <c r="N31" i="2"/>
  <c r="N25" i="2"/>
  <c r="N27" i="2"/>
  <c r="E21" i="2"/>
  <c r="E29" i="2" s="1"/>
  <c r="C21" i="2"/>
  <c r="L21" i="2"/>
  <c r="H21" i="2"/>
  <c r="F21" i="2"/>
  <c r="F29" i="2" s="1"/>
  <c r="D21" i="2"/>
  <c r="I21" i="2"/>
  <c r="G21" i="2"/>
  <c r="M21" i="2"/>
  <c r="M106" i="2"/>
  <c r="M108" i="2"/>
  <c r="T108" i="2"/>
  <c r="U108" i="2"/>
  <c r="T107" i="2"/>
  <c r="S107" i="2"/>
  <c r="E107" i="2"/>
  <c r="H105" i="2"/>
  <c r="S108" i="2"/>
  <c r="R108" i="2"/>
  <c r="L107" i="2"/>
  <c r="R107" i="2"/>
  <c r="M107" i="2"/>
  <c r="P107" i="2"/>
  <c r="Q107" i="2"/>
  <c r="D106" i="2"/>
  <c r="Q108" i="2"/>
  <c r="P108" i="2"/>
  <c r="M105" i="2"/>
  <c r="G107" i="2"/>
  <c r="J105" i="2"/>
  <c r="K107" i="2"/>
  <c r="K108" i="2"/>
  <c r="J108" i="2"/>
  <c r="K105" i="2"/>
  <c r="F106" i="2"/>
  <c r="H106" i="2"/>
  <c r="G106" i="2"/>
  <c r="L108" i="2"/>
  <c r="O108" i="2"/>
  <c r="D105" i="2"/>
  <c r="O107" i="2"/>
  <c r="I106" i="2"/>
  <c r="H108" i="2"/>
  <c r="L106" i="2"/>
  <c r="E108" i="2"/>
  <c r="E106" i="2"/>
  <c r="N108" i="2"/>
  <c r="L105" i="2"/>
  <c r="N107" i="2"/>
  <c r="G105" i="2"/>
  <c r="J106" i="2"/>
  <c r="K106" i="2"/>
  <c r="G108" i="2"/>
  <c r="I105" i="2"/>
  <c r="E37" i="2" l="1"/>
  <c r="G33" i="2"/>
  <c r="G29" i="2"/>
  <c r="H25" i="2"/>
  <c r="H29" i="2"/>
  <c r="I27" i="2"/>
  <c r="I29" i="2"/>
  <c r="L28" i="2"/>
  <c r="L29" i="2"/>
  <c r="D27" i="2"/>
  <c r="D29" i="2"/>
  <c r="C34" i="2"/>
  <c r="C29" i="2"/>
  <c r="K24" i="2"/>
  <c r="K29" i="2"/>
  <c r="M28" i="2"/>
  <c r="M29" i="2"/>
  <c r="J25" i="2"/>
  <c r="J29" i="2"/>
  <c r="K32" i="2"/>
  <c r="K33" i="2"/>
  <c r="K35" i="2"/>
  <c r="K28" i="2"/>
  <c r="K27" i="2"/>
  <c r="K26" i="2"/>
  <c r="K34" i="2"/>
  <c r="K30" i="2"/>
  <c r="K25" i="2"/>
  <c r="M30" i="2"/>
  <c r="J24" i="2"/>
  <c r="C32" i="2"/>
  <c r="J34" i="2"/>
  <c r="M25" i="2"/>
  <c r="J26" i="2"/>
  <c r="D24" i="2"/>
  <c r="B31" i="2"/>
  <c r="B36" i="2"/>
  <c r="F31" i="2"/>
  <c r="F36" i="2"/>
  <c r="E31" i="2"/>
  <c r="E36" i="2"/>
  <c r="L27" i="2"/>
  <c r="H32" i="2"/>
  <c r="I24" i="2"/>
  <c r="E26" i="2"/>
  <c r="F34" i="2"/>
  <c r="M26" i="2"/>
  <c r="G25" i="2"/>
  <c r="I30" i="2"/>
  <c r="D25" i="2"/>
  <c r="E33" i="2"/>
  <c r="B27" i="2"/>
  <c r="M27" i="2"/>
  <c r="L25" i="2"/>
  <c r="G26" i="2"/>
  <c r="C24" i="2"/>
  <c r="D32" i="2"/>
  <c r="F26" i="2"/>
  <c r="B34" i="2"/>
  <c r="L34" i="2"/>
  <c r="C30" i="2"/>
  <c r="E25" i="2"/>
  <c r="F33" i="2"/>
  <c r="G31" i="2"/>
  <c r="G36" i="2"/>
  <c r="H31" i="2"/>
  <c r="H36" i="2"/>
  <c r="G24" i="2"/>
  <c r="I28" i="2"/>
  <c r="E32" i="2"/>
  <c r="B26" i="2"/>
  <c r="M32" i="2"/>
  <c r="H24" i="2"/>
  <c r="G30" i="2"/>
  <c r="I35" i="2"/>
  <c r="D30" i="2"/>
  <c r="F25" i="2"/>
  <c r="B33" i="2"/>
  <c r="M33" i="2"/>
  <c r="G32" i="2"/>
  <c r="C28" i="2"/>
  <c r="E24" i="2"/>
  <c r="F32" i="2"/>
  <c r="M24" i="2"/>
  <c r="H30" i="2"/>
  <c r="C35" i="2"/>
  <c r="E30" i="2"/>
  <c r="B24" i="2"/>
  <c r="I31" i="2"/>
  <c r="I36" i="2"/>
  <c r="L31" i="2"/>
  <c r="L36" i="2"/>
  <c r="M35" i="2"/>
  <c r="J31" i="2"/>
  <c r="J36" i="2"/>
  <c r="G28" i="2"/>
  <c r="I34" i="2"/>
  <c r="D28" i="2"/>
  <c r="F24" i="2"/>
  <c r="B32" i="2"/>
  <c r="L32" i="2"/>
  <c r="J32" i="2"/>
  <c r="H27" i="2"/>
  <c r="G35" i="2"/>
  <c r="C27" i="2"/>
  <c r="D35" i="2"/>
  <c r="F30" i="2"/>
  <c r="L35" i="2"/>
  <c r="J33" i="2"/>
  <c r="H28" i="2"/>
  <c r="I26" i="2"/>
  <c r="E28" i="2"/>
  <c r="B25" i="2"/>
  <c r="J35" i="2"/>
  <c r="H35" i="2"/>
  <c r="I33" i="2"/>
  <c r="E35" i="2"/>
  <c r="B30" i="2"/>
  <c r="M31" i="2"/>
  <c r="M36" i="2"/>
  <c r="D31" i="2"/>
  <c r="D36" i="2"/>
  <c r="C31" i="2"/>
  <c r="C36" i="2"/>
  <c r="L33" i="2"/>
  <c r="J28" i="2"/>
  <c r="H26" i="2"/>
  <c r="G34" i="2"/>
  <c r="C26" i="2"/>
  <c r="D34" i="2"/>
  <c r="F28" i="2"/>
  <c r="L26" i="2"/>
  <c r="J27" i="2"/>
  <c r="H33" i="2"/>
  <c r="I25" i="2"/>
  <c r="C33" i="2"/>
  <c r="E27" i="2"/>
  <c r="F35" i="2"/>
  <c r="L24" i="2"/>
  <c r="L30" i="2"/>
  <c r="J30" i="2"/>
  <c r="H34" i="2"/>
  <c r="I32" i="2"/>
  <c r="D26" i="2"/>
  <c r="E34" i="2"/>
  <c r="B28" i="2"/>
  <c r="M34" i="2"/>
  <c r="K31" i="2"/>
  <c r="K36" i="2"/>
  <c r="G27" i="2"/>
  <c r="C25" i="2"/>
  <c r="D33" i="2"/>
  <c r="F27" i="2"/>
  <c r="B35" i="2"/>
  <c r="M37" i="2"/>
  <c r="I37" i="2"/>
  <c r="K37" i="2"/>
  <c r="H37" i="2"/>
  <c r="C37" i="2"/>
  <c r="L37" i="2"/>
  <c r="B37" i="2"/>
  <c r="J37" i="2"/>
  <c r="D37" i="2"/>
  <c r="F37" i="2"/>
  <c r="G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 Horňák</author>
  </authors>
  <commentList>
    <comment ref="U104" authorId="0" shapeId="0" xr:uid="{00000000-0006-0000-0F00-000001000000}">
      <text>
        <r>
          <rPr>
            <b/>
            <sz val="9"/>
            <color indexed="81"/>
            <rFont val="Tahoma"/>
            <family val="2"/>
            <charset val="238"/>
          </rPr>
          <t>pro srovnatelnost použit odhad (přidán odhadnutý výběr za 1.-17.12.2017)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<sst xmlns="http://schemas.openxmlformats.org/spreadsheetml/2006/main" count="628" uniqueCount="373">
  <si>
    <t xml:space="preserve">1. pololetí </t>
  </si>
  <si>
    <t>2. pololetí</t>
  </si>
  <si>
    <t>I.</t>
  </si>
  <si>
    <t>z toho:</t>
  </si>
  <si>
    <t>náklady na zdravotní péči ve stacionářích (ZZ vykazující OD 0004)</t>
  </si>
  <si>
    <t>Náklady na zdravotní péči celkem</t>
  </si>
  <si>
    <t>praktičtí lékaři</t>
  </si>
  <si>
    <t>ambulantní specialisté</t>
  </si>
  <si>
    <t>komplement</t>
  </si>
  <si>
    <t>stomatologická péče</t>
  </si>
  <si>
    <t>rehabilitační péče</t>
  </si>
  <si>
    <t>domácí zdravotní péče</t>
  </si>
  <si>
    <t>1999</t>
  </si>
  <si>
    <t>2000</t>
  </si>
  <si>
    <t>2001</t>
  </si>
  <si>
    <t>lázně a ozdravovny</t>
  </si>
  <si>
    <t>Celkem</t>
  </si>
  <si>
    <t xml:space="preserve"> </t>
  </si>
  <si>
    <t>nemocnice</t>
  </si>
  <si>
    <t>lázeňská péče</t>
  </si>
  <si>
    <t>péče v ozdravovnách</t>
  </si>
  <si>
    <t>doprava</t>
  </si>
  <si>
    <t>záchranná služba</t>
  </si>
  <si>
    <t>OLÚ</t>
  </si>
  <si>
    <t>2002</t>
  </si>
  <si>
    <t xml:space="preserve">2. pololetí </t>
  </si>
  <si>
    <t>1. pololetí</t>
  </si>
  <si>
    <t>2003</t>
  </si>
  <si>
    <t>2004</t>
  </si>
  <si>
    <t>Graf č. 8: Rozložení nákladů na zdravotní péči dle jednotlivých segmentů v %</t>
  </si>
  <si>
    <t>stomatologie</t>
  </si>
  <si>
    <t>praktický lékař</t>
  </si>
  <si>
    <t>rehabilitace</t>
  </si>
  <si>
    <t>domácí péče</t>
  </si>
  <si>
    <t>ústavní péče</t>
  </si>
  <si>
    <t>doprava a ZZS</t>
  </si>
  <si>
    <t>léky a ZP</t>
  </si>
  <si>
    <t>celkem</t>
  </si>
  <si>
    <t>1/1998</t>
  </si>
  <si>
    <t>2/1998</t>
  </si>
  <si>
    <t>1/1999</t>
  </si>
  <si>
    <t>2/1999</t>
  </si>
  <si>
    <t>1/2000</t>
  </si>
  <si>
    <t>2/2000</t>
  </si>
  <si>
    <t>1/2001</t>
  </si>
  <si>
    <t>2/2001</t>
  </si>
  <si>
    <t>2/2002</t>
  </si>
  <si>
    <t>1/2003</t>
  </si>
  <si>
    <t>2/2003</t>
  </si>
  <si>
    <t>1/2004</t>
  </si>
  <si>
    <t>1/2002</t>
  </si>
  <si>
    <t>2/2004</t>
  </si>
  <si>
    <t>Graf 9a</t>
  </si>
  <si>
    <t>Graf 9b</t>
  </si>
  <si>
    <t>Graf 9c</t>
  </si>
  <si>
    <t>Graf 9d</t>
  </si>
  <si>
    <t>Graf 9e</t>
  </si>
  <si>
    <t>Graf 9f</t>
  </si>
  <si>
    <t>Graf 9g</t>
  </si>
  <si>
    <t>Graf 9h</t>
  </si>
  <si>
    <t>Graf 9i</t>
  </si>
  <si>
    <t>Graf 9j</t>
  </si>
  <si>
    <t>Graf 9k</t>
  </si>
  <si>
    <t>Graf 9l</t>
  </si>
  <si>
    <t>Graf 9m</t>
  </si>
  <si>
    <t>1998</t>
  </si>
  <si>
    <t>Graf č. 8 - Náklady na zdravotní péči všech zdravotních pojišťoven dle jednotlivých segmentů v %</t>
  </si>
  <si>
    <r>
      <t>*)</t>
    </r>
    <r>
      <rPr>
        <sz val="10"/>
        <rFont val="Arial CE"/>
        <family val="2"/>
        <charset val="238"/>
      </rPr>
      <t xml:space="preserve"> Teprve od roku 2002 jsou v údajích za ošetřovatelská lůžka data za všechny zdrav. pojišťovny, v předchozích letech byly náklady na tuto péči vykazovány v některých případech v nákladech LDN</t>
    </r>
  </si>
  <si>
    <t>Graf č. 11</t>
  </si>
  <si>
    <t>Náklady - meziroční nárůst</t>
  </si>
  <si>
    <t>Příjmy - meziroční nárůst</t>
  </si>
  <si>
    <t>Příjmy - kumulovaný nárůst (2000 = 100 %)</t>
  </si>
  <si>
    <t>Náklady - kumulovaný nárůst (2000 = 100 %)</t>
  </si>
  <si>
    <t>Celkové příjmy (včetně ČKA)</t>
  </si>
  <si>
    <t>1/2005</t>
  </si>
  <si>
    <t>2005</t>
  </si>
  <si>
    <t>2006</t>
  </si>
  <si>
    <t>2007</t>
  </si>
  <si>
    <t>2/2005</t>
  </si>
  <si>
    <t>1/2006</t>
  </si>
  <si>
    <t>2/2006</t>
  </si>
  <si>
    <t>1/2007</t>
  </si>
  <si>
    <t>2/2007</t>
  </si>
  <si>
    <t>2008</t>
  </si>
  <si>
    <t>1/2008</t>
  </si>
  <si>
    <t>2/2008</t>
  </si>
  <si>
    <t>1/2009</t>
  </si>
  <si>
    <t>2009</t>
  </si>
  <si>
    <t>2/2009</t>
  </si>
  <si>
    <t>ambul. spec.</t>
  </si>
  <si>
    <t>1/2010</t>
  </si>
  <si>
    <t>Graf 9o</t>
  </si>
  <si>
    <t>gynekologové</t>
  </si>
  <si>
    <t>2010</t>
  </si>
  <si>
    <t>2/2010</t>
  </si>
  <si>
    <t>Zdroj dat: správce účtu přerozdělení</t>
  </si>
  <si>
    <t>2011</t>
  </si>
  <si>
    <t>1/2011</t>
  </si>
  <si>
    <t>2/2011</t>
  </si>
  <si>
    <t>laboratoře (odbornosti 801-805, 222, 812-822)</t>
  </si>
  <si>
    <t>radiologie a zobrazovací metody (odbornost 809 a 806)</t>
  </si>
  <si>
    <t>soudní lékařství (odbornost 808)</t>
  </si>
  <si>
    <t>patologie (odbornost 807 + 823)</t>
  </si>
  <si>
    <t xml:space="preserve">Náklady na zdravotní péči celkem čerpané z oddílu A  základního fondu zdravotního pojištění (součet ř. 1 - 12) </t>
  </si>
  <si>
    <t xml:space="preserve">     z toho:</t>
  </si>
  <si>
    <t>v tom:</t>
  </si>
  <si>
    <t>na lázeňskou péči</t>
  </si>
  <si>
    <t>na péči v ozdravovnách</t>
  </si>
  <si>
    <t>na léky vydané na recepty celkem:</t>
  </si>
  <si>
    <t>u praktických lékařů</t>
  </si>
  <si>
    <t>u specializované ambulantní péče</t>
  </si>
  <si>
    <t>předepsané v lůžkových zdravotnických zařízeních</t>
  </si>
  <si>
    <t>na zdravotnické prostředky vydané na poukazy celkem</t>
  </si>
  <si>
    <t xml:space="preserve">náklady na očkovací látky </t>
  </si>
  <si>
    <t>Ř.</t>
  </si>
  <si>
    <t>Ukazatel</t>
  </si>
  <si>
    <t>1.</t>
  </si>
  <si>
    <t>1.1</t>
  </si>
  <si>
    <t>1.2</t>
  </si>
  <si>
    <t>1.3</t>
  </si>
  <si>
    <t>1.4</t>
  </si>
  <si>
    <t>1.5</t>
  </si>
  <si>
    <t>1.5.1</t>
  </si>
  <si>
    <t>1.5.2</t>
  </si>
  <si>
    <t>1.5.3</t>
  </si>
  <si>
    <t>1.5.4</t>
  </si>
  <si>
    <r>
      <t xml:space="preserve">na ambulantní péči celkem  </t>
    </r>
    <r>
      <rPr>
        <sz val="9"/>
        <rFont val="Arial CE"/>
        <family val="2"/>
        <charset val="238"/>
      </rPr>
      <t>(zdravotnická zařízení nevykazující žádný kód ošetřovacího dne, zahrnují se náklady na zvlášť účtované léčivé přípravky, zvlášť účtovaný materiál, s výjimkou nákladů na léky na recepty a zdravotnické prostředky vydané na poukazy)</t>
    </r>
  </si>
  <si>
    <r>
      <t xml:space="preserve">na stomatologickou péči </t>
    </r>
    <r>
      <rPr>
        <sz val="9"/>
        <rFont val="Arial CE"/>
        <family val="2"/>
        <charset val="238"/>
      </rPr>
      <t>(odbornosti 014 - 015, 019)</t>
    </r>
  </si>
  <si>
    <r>
      <t xml:space="preserve">na péči praktických lékařů </t>
    </r>
    <r>
      <rPr>
        <sz val="9"/>
        <rFont val="Arial CE"/>
        <family val="2"/>
        <charset val="238"/>
      </rPr>
      <t>(odbornosti 001, 002)</t>
    </r>
  </si>
  <si>
    <r>
      <t xml:space="preserve">na gynekologickou péči </t>
    </r>
    <r>
      <rPr>
        <sz val="9"/>
        <rFont val="Arial CE"/>
        <family val="2"/>
        <charset val="238"/>
      </rPr>
      <t xml:space="preserve">(odbornosti 603, 604) </t>
    </r>
  </si>
  <si>
    <r>
      <t>na rehabilitační péči</t>
    </r>
    <r>
      <rPr>
        <sz val="9"/>
        <rFont val="Arial CE"/>
        <family val="2"/>
        <charset val="238"/>
      </rPr>
      <t xml:space="preserve"> (odbornost 902)</t>
    </r>
  </si>
  <si>
    <r>
      <t>na diagnostickou zdravotní péči</t>
    </r>
    <r>
      <rPr>
        <sz val="9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(odbornosti 222, 801-805, 806, 807, 808, 809, 812-823)</t>
    </r>
  </si>
  <si>
    <t>1.6</t>
  </si>
  <si>
    <r>
      <t xml:space="preserve">na domácí zdravotní péči </t>
    </r>
    <r>
      <rPr>
        <b/>
        <sz val="8"/>
        <rFont val="Arial CE"/>
        <charset val="238"/>
      </rPr>
      <t>(odbornost 925, 911, 914, 916 a 921)</t>
    </r>
  </si>
  <si>
    <t>1.7</t>
  </si>
  <si>
    <r>
      <t xml:space="preserve">na specializovanou  ambulantní péči </t>
    </r>
    <r>
      <rPr>
        <sz val="9"/>
        <rFont val="Arial CE"/>
        <family val="2"/>
        <charset val="238"/>
      </rPr>
      <t xml:space="preserve">(odbornosti neuvedené v ř. 1.1 - 1.6 a neuvedené v řádku 2   </t>
    </r>
  </si>
  <si>
    <t>1.7.1</t>
  </si>
  <si>
    <t>1.8</t>
  </si>
  <si>
    <r>
      <t xml:space="preserve">na zdravotní péči ve zdravotnických zařízeních poskytnutou osobám umístěným v nich z jiných než zdravotních důvodů </t>
    </r>
    <r>
      <rPr>
        <sz val="9"/>
        <rFont val="Arial CE"/>
        <family val="2"/>
        <charset val="238"/>
      </rPr>
      <t>(§ 22 písm. c) zákona č. 48/1997 Sb.,o veřejném zdravotním pojištění a o změně a doplnění některých souvisejících zákonů (dále jen zákon č. 48/1997 Sb.))</t>
    </r>
  </si>
  <si>
    <t>1.9</t>
  </si>
  <si>
    <r>
      <t xml:space="preserve">na zdravotní péči poskytnutou v zařízeních sociálních služeb </t>
    </r>
    <r>
      <rPr>
        <sz val="9"/>
        <rFont val="Arial CE"/>
        <family val="2"/>
        <charset val="238"/>
      </rPr>
      <t>(§ 22 písm d) zákona č. 48/1997 Sb., ve znění zákona č. 109/2006 Sb.)</t>
    </r>
  </si>
  <si>
    <t>1.10</t>
  </si>
  <si>
    <r>
      <t xml:space="preserve">na ošetřovatelskou a rehabilitační péči poskytnutou v zařízeních sociálních služeb </t>
    </r>
    <r>
      <rPr>
        <sz val="9"/>
        <rFont val="Arial CE"/>
        <family val="2"/>
        <charset val="238"/>
      </rPr>
      <t>(§ 22 písm. e) zákona č. 48/1997 Sb., ve znění zákona č. 109/2006 Sb.)</t>
    </r>
  </si>
  <si>
    <t>2.</t>
  </si>
  <si>
    <r>
      <t xml:space="preserve">na ústavní péči celkem </t>
    </r>
    <r>
      <rPr>
        <sz val="9"/>
        <rFont val="Arial CE"/>
        <family val="2"/>
        <charset val="238"/>
      </rPr>
      <t>(zdravotnická zařízení vykazující kód ošetřovacího dne, zahrnují se náklady na zvlášť účtované léčivé přípravky, zvlášť účtovaný materiál, paušál na léky i případně nasmlouvanou péči ambulantní, stomatologickou a dopravu provozovanou v rámci lůžkového zdravotnického zařízení s výjimkou nákladů na léky na recepty a zdravotnických prostředků vydaných na poukazy)</t>
    </r>
  </si>
  <si>
    <t>2.1</t>
  </si>
  <si>
    <t>2.1.5</t>
  </si>
  <si>
    <t>2.2</t>
  </si>
  <si>
    <r>
      <t xml:space="preserve">odborné léčebné ústavy </t>
    </r>
    <r>
      <rPr>
        <sz val="9"/>
        <rFont val="Arial CE"/>
        <family val="2"/>
        <charset val="238"/>
      </rPr>
      <t>(odborné léčebné ústav s výjimkou  zdravotnických zařízení uvedených v řádku 2.3 a 2.4)</t>
    </r>
  </si>
  <si>
    <t>2.3</t>
  </si>
  <si>
    <r>
      <t xml:space="preserve">léčebny dlouhodobě nemocných </t>
    </r>
    <r>
      <rPr>
        <sz val="9"/>
        <rFont val="Arial CE"/>
        <family val="2"/>
        <charset val="238"/>
      </rPr>
      <t>(samostatná  zdravotnická zařízení vykazující kód ošetřovacího dne 00024)</t>
    </r>
  </si>
  <si>
    <t>2.4</t>
  </si>
  <si>
    <r>
      <t xml:space="preserve">ošetřovatelská lůžka </t>
    </r>
    <r>
      <rPr>
        <sz val="9"/>
        <rFont val="Arial CE"/>
        <family val="2"/>
        <charset val="238"/>
      </rPr>
      <t>(samostatná zdravotnická zařízení vykazující kód ošetřovacího dne 00005)</t>
    </r>
  </si>
  <si>
    <t>2.5</t>
  </si>
  <si>
    <r>
      <t xml:space="preserve">lůžka ve speciálních lůžkových zařízeních hospicového typu </t>
    </r>
    <r>
      <rPr>
        <sz val="8"/>
        <rFont val="Arial CE"/>
        <family val="2"/>
        <charset val="238"/>
      </rPr>
      <t>(OD 00030)</t>
    </r>
  </si>
  <si>
    <t xml:space="preserve">3. </t>
  </si>
  <si>
    <t>4.</t>
  </si>
  <si>
    <t xml:space="preserve">5. </t>
  </si>
  <si>
    <r>
      <t xml:space="preserve">na dopravu </t>
    </r>
    <r>
      <rPr>
        <sz val="9"/>
        <rFont val="Arial CE"/>
        <family val="2"/>
        <charset val="238"/>
      </rPr>
      <t>(zahrnuje dopravní zdravotní službu včetně individuální dopravy, nezahrnuje se doprava        z ř. 2)</t>
    </r>
  </si>
  <si>
    <t xml:space="preserve">6. </t>
  </si>
  <si>
    <r>
      <t xml:space="preserve">na zdravotnickou záchrannou službu </t>
    </r>
    <r>
      <rPr>
        <sz val="9"/>
        <rFont val="Arial CE"/>
        <family val="2"/>
        <charset val="238"/>
      </rPr>
      <t xml:space="preserve">(odbornost 709, zdravotnická zařízení nevykazující žádný kód ošetřovacího dne) </t>
    </r>
  </si>
  <si>
    <t>7.</t>
  </si>
  <si>
    <t>7.1</t>
  </si>
  <si>
    <r>
      <t xml:space="preserve">předepsané v ambulantních zdravotnických zařízeních </t>
    </r>
    <r>
      <rPr>
        <sz val="9"/>
        <rFont val="Arial CE"/>
        <family val="2"/>
        <charset val="238"/>
      </rPr>
      <t>(samostatná ambulantní zdravotnická zařízení)</t>
    </r>
  </si>
  <si>
    <t>7.1.1</t>
  </si>
  <si>
    <t>7.1.2</t>
  </si>
  <si>
    <t>7.2</t>
  </si>
  <si>
    <t>8.</t>
  </si>
  <si>
    <t>8.1</t>
  </si>
  <si>
    <t>8.1.1</t>
  </si>
  <si>
    <t>8.1.2</t>
  </si>
  <si>
    <t>8.2</t>
  </si>
  <si>
    <t>9.</t>
  </si>
  <si>
    <r>
      <t xml:space="preserve">na léčení v zahraničí  </t>
    </r>
    <r>
      <rPr>
        <b/>
        <vertAlign val="superscript"/>
        <sz val="9"/>
        <rFont val="Arial CE"/>
        <family val="2"/>
        <charset val="238"/>
      </rPr>
      <t xml:space="preserve"> </t>
    </r>
  </si>
  <si>
    <t>10.</t>
  </si>
  <si>
    <r>
      <t xml:space="preserve">finanční prostředky (vratky) podle § 16b zák. č. 48/1997 Sb.   </t>
    </r>
    <r>
      <rPr>
        <b/>
        <vertAlign val="superscript"/>
        <sz val="9"/>
        <rFont val="Arial CE"/>
        <family val="2"/>
        <charset val="238"/>
      </rPr>
      <t xml:space="preserve">   </t>
    </r>
  </si>
  <si>
    <t>11.</t>
  </si>
  <si>
    <t>12.</t>
  </si>
  <si>
    <r>
      <t xml:space="preserve">ostatní náklady na zdravotní péči </t>
    </r>
    <r>
      <rPr>
        <sz val="9"/>
        <rFont val="Arial CE"/>
        <family val="2"/>
        <charset val="238"/>
      </rPr>
      <t>(které nelze zařadit do předchozích bodů - do vysvětlivek uvést, co zahrnují)</t>
    </r>
  </si>
  <si>
    <t>1/2012</t>
  </si>
  <si>
    <t>LDN, ošetřovatelská lůžka, hospic</t>
  </si>
  <si>
    <t>2012</t>
  </si>
  <si>
    <t>2/2012</t>
  </si>
  <si>
    <t>2.1.1</t>
  </si>
  <si>
    <t>ambulantní péče v nemocnicích (doklady 01, 01s, 03, 03s, 06 bez vazby na hospitalizační doklad 02 "Metodiky")</t>
  </si>
  <si>
    <t>2.1.2</t>
  </si>
  <si>
    <t>akutní lůžková péče  (doklady 02, 02s, 03, 03s a 06 s vazbou na doklad 02 "Metodiky")</t>
  </si>
  <si>
    <t>2.1.3</t>
  </si>
  <si>
    <t>následná lůžková péče (OD 00005, příp. 00024)</t>
  </si>
  <si>
    <t>2.1.4</t>
  </si>
  <si>
    <t>ostatní (LSPP, doprava atd., tj. zbývající péče neuvedená v ř. 2.1.1, 2.1.2 a 2.1.3)</t>
  </si>
  <si>
    <t>léčivé přípravky hrazené pouze ZZ poskytujícím péči na specializovaných pracovištích</t>
  </si>
  <si>
    <t>1/2013</t>
  </si>
  <si>
    <t>2013</t>
  </si>
  <si>
    <t>2/2013</t>
  </si>
  <si>
    <t>1.7.2</t>
  </si>
  <si>
    <t>klinická psychologie (odbornost 901)</t>
  </si>
  <si>
    <t>1.7.3</t>
  </si>
  <si>
    <t>klinická logopedie (odbornost 903)</t>
  </si>
  <si>
    <t>1.7.4</t>
  </si>
  <si>
    <t>hemodialýza (odbornost 128)</t>
  </si>
  <si>
    <t>1.7.5</t>
  </si>
  <si>
    <t>radioterapie a radiační onkologie (odbornost 403)</t>
  </si>
  <si>
    <t>1/2014</t>
  </si>
  <si>
    <t>2014</t>
  </si>
  <si>
    <t>2/2014</t>
  </si>
  <si>
    <t xml:space="preserve">z toho náklady za nepovinné očkování hrazené z v.z.p. </t>
  </si>
  <si>
    <t xml:space="preserve"> - v segmentu PL</t>
  </si>
  <si>
    <t xml:space="preserve"> - v segmentu PLDD</t>
  </si>
  <si>
    <t xml:space="preserve"> - v segmentu GYN</t>
  </si>
  <si>
    <t xml:space="preserve"> - v segmentu AS</t>
  </si>
  <si>
    <r>
      <t xml:space="preserve">   na péči praktických lékařů </t>
    </r>
    <r>
      <rPr>
        <sz val="9"/>
        <rFont val="Arial CE"/>
        <family val="2"/>
        <charset val="238"/>
      </rPr>
      <t>(odbornost 002)</t>
    </r>
  </si>
  <si>
    <r>
      <t xml:space="preserve">   na péči praktických lékařů </t>
    </r>
    <r>
      <rPr>
        <sz val="9"/>
        <rFont val="Arial CE"/>
        <family val="2"/>
        <charset val="238"/>
      </rPr>
      <t>(odbornost 001)</t>
    </r>
  </si>
  <si>
    <t>1/2015</t>
  </si>
  <si>
    <t>2/2015</t>
  </si>
  <si>
    <t>2015</t>
  </si>
  <si>
    <t>2016</t>
  </si>
  <si>
    <t>1/2016</t>
  </si>
  <si>
    <t>2/2016</t>
  </si>
  <si>
    <t>1/2017</t>
  </si>
  <si>
    <t>1.7.6</t>
  </si>
  <si>
    <t>spec. amb. péče bez péče na řádcích 1.7.1 až 1.7.5</t>
  </si>
  <si>
    <t>2/2017</t>
  </si>
  <si>
    <t>2017</t>
  </si>
  <si>
    <t>centroléky (amb+lůž)</t>
  </si>
  <si>
    <t>ostatní</t>
  </si>
  <si>
    <t>ústavní péče (bez CL)</t>
  </si>
  <si>
    <t>ambul. spec. (bez CL)</t>
  </si>
  <si>
    <t>gynekologie</t>
  </si>
  <si>
    <t>1.2.1</t>
  </si>
  <si>
    <t>1.2.2</t>
  </si>
  <si>
    <t>1.7.1.1</t>
  </si>
  <si>
    <t>z toho: léčivé přípravky hrazené na základě § 16 zákona č. 48/1997 Sb.</t>
  </si>
  <si>
    <t>2.1.5.1</t>
  </si>
  <si>
    <r>
      <t xml:space="preserve">z toho: léčivé přípravky hrazené na základě </t>
    </r>
    <r>
      <rPr>
        <sz val="9"/>
        <color rgb="FFFF0000"/>
        <rFont val="Arial"/>
        <family val="2"/>
        <charset val="238"/>
      </rPr>
      <t>§</t>
    </r>
    <r>
      <rPr>
        <sz val="9"/>
        <color rgb="FFFF0000"/>
        <rFont val="Arial CE"/>
        <charset val="238"/>
      </rPr>
      <t xml:space="preserve"> 16 zákona č. 48/1997 Sb.</t>
    </r>
  </si>
  <si>
    <t>2.2.1</t>
  </si>
  <si>
    <t>z toho: samostatní poskytovatelé lůžkové následné péče OD 00021, OD 00026</t>
  </si>
  <si>
    <t>1/2018</t>
  </si>
  <si>
    <t>2018</t>
  </si>
  <si>
    <t>2/2018</t>
  </si>
  <si>
    <t>1/2019</t>
  </si>
  <si>
    <t>2/2019</t>
  </si>
  <si>
    <t>2019</t>
  </si>
  <si>
    <t>1/2020</t>
  </si>
  <si>
    <t>2/2020</t>
  </si>
  <si>
    <t>2020</t>
  </si>
  <si>
    <t>1/2021</t>
  </si>
  <si>
    <t>2021</t>
  </si>
  <si>
    <t>update</t>
  </si>
  <si>
    <t>neupraveno (není obsahem VZ)</t>
  </si>
  <si>
    <t>2/2021</t>
  </si>
  <si>
    <t>poznámka: bez stacionáře (ostatní: náklady na léčení v zahraničí, ostatní náklady na zdravotní péči, náklady v zařízeních soc. služeb (ř.1.8 až 1.10), doplatků, náklady na očkovací látky)</t>
  </si>
  <si>
    <t>1/2022</t>
  </si>
  <si>
    <t>Tabulka č. 5: Náklady zdravotních pojišťoven na zdravotní péči dle jednotlivých pololetí od roku 1998 do 2. pololetí 2022 v tis. Kč</t>
  </si>
  <si>
    <t>2022</t>
  </si>
  <si>
    <t>2/2022</t>
  </si>
  <si>
    <t>ř.</t>
  </si>
  <si>
    <t>m. j.</t>
  </si>
  <si>
    <t>1. pololetí 2023</t>
  </si>
  <si>
    <t>2. pololetí 2023</t>
  </si>
  <si>
    <t>skutečnost</t>
  </si>
  <si>
    <r>
      <t xml:space="preserve">Náklady na zdravotní služby celkem čerpané z oddílu A </t>
    </r>
    <r>
      <rPr>
        <sz val="9"/>
        <rFont val="Arial CE"/>
        <charset val="238"/>
      </rPr>
      <t>(příloha č. 2, oddíl A III., ř. 1)</t>
    </r>
    <r>
      <rPr>
        <b/>
        <sz val="9"/>
        <rFont val="Arial CE"/>
        <charset val="238"/>
      </rPr>
      <t xml:space="preserve"> </t>
    </r>
    <r>
      <rPr>
        <b/>
        <sz val="10"/>
        <rFont val="Arial CE"/>
        <family val="2"/>
        <charset val="238"/>
      </rPr>
      <t xml:space="preserve">ZFZP včetně dohadných položek zúčtované v daném období </t>
    </r>
    <r>
      <rPr>
        <sz val="9"/>
        <rFont val="Arial CE"/>
        <charset val="238"/>
      </rPr>
      <t>(součet ř. 1–11)</t>
    </r>
  </si>
  <si>
    <t>tis. Kč</t>
  </si>
  <si>
    <r>
      <t xml:space="preserve">na ambulantní péči celkem </t>
    </r>
    <r>
      <rPr>
        <sz val="8"/>
        <rFont val="Arial CE"/>
        <family val="2"/>
        <charset val="238"/>
      </rPr>
      <t>(poskytovatelé zdravotních služeb nevykazující žádný kód ošetřovacího dne, zahrnují se náklady na zvlášť účtované léčivé přípravky, zvlášť účtovaný materiál, s výjimkou nákladů na léky na recepty a zdravotnické prostředky vydané na poukazy)</t>
    </r>
  </si>
  <si>
    <r>
      <rPr>
        <sz val="9"/>
        <rFont val="Arial CE"/>
        <charset val="238"/>
      </rPr>
      <t xml:space="preserve">v tom: </t>
    </r>
    <r>
      <rPr>
        <b/>
        <sz val="9"/>
        <rFont val="Arial CE"/>
        <family val="2"/>
        <charset val="238"/>
      </rPr>
      <t xml:space="preserve">skupina poskytovatelů ambulantních stomatologických služeb </t>
    </r>
    <r>
      <rPr>
        <sz val="8"/>
        <rFont val="Arial CE"/>
        <family val="2"/>
        <charset val="238"/>
      </rPr>
      <t>(odbornosti 014–015 a 019)</t>
    </r>
  </si>
  <si>
    <r>
      <t xml:space="preserve">skupina praktických lékařů a praktických lékařů pro děti a dorost </t>
    </r>
    <r>
      <rPr>
        <sz val="8"/>
        <rFont val="Arial CE"/>
        <family val="2"/>
        <charset val="238"/>
      </rPr>
      <t>(odbornosti 001–002)</t>
    </r>
  </si>
  <si>
    <r>
      <t xml:space="preserve">v tom: poskytovatelé v oboru všeobecné praktické lékařství </t>
    </r>
    <r>
      <rPr>
        <sz val="8"/>
        <rFont val="Arial CE"/>
        <family val="2"/>
        <charset val="238"/>
      </rPr>
      <t>(odbornost 001)</t>
    </r>
  </si>
  <si>
    <r>
      <t xml:space="preserve">poskytovatelé v oboru praktické lékařství pro děti a dorost </t>
    </r>
    <r>
      <rPr>
        <sz val="8"/>
        <rFont val="Arial CE"/>
        <family val="2"/>
        <charset val="238"/>
      </rPr>
      <t>(odbornost 002)</t>
    </r>
  </si>
  <si>
    <r>
      <t xml:space="preserve">skupina poskytovatelů ambulantních gynekologických služeb </t>
    </r>
    <r>
      <rPr>
        <sz val="8"/>
        <rFont val="Arial CE"/>
        <family val="2"/>
        <charset val="238"/>
      </rPr>
      <t>(odbornosti 603–604 a 613)</t>
    </r>
    <r>
      <rPr>
        <sz val="9"/>
        <rFont val="Arial CE"/>
        <family val="2"/>
        <charset val="238"/>
      </rPr>
      <t xml:space="preserve"> </t>
    </r>
  </si>
  <si>
    <r>
      <t xml:space="preserve">skupina poskytovatelů fyzioterapie – nelékařských profesí </t>
    </r>
    <r>
      <rPr>
        <sz val="8"/>
        <rFont val="Arial CE"/>
        <family val="2"/>
        <charset val="238"/>
      </rPr>
      <t>(odbornosti 902 a 917)</t>
    </r>
  </si>
  <si>
    <r>
      <t>skupina poskytovatelů mimolůžkových laboratorních a radiodiagnostických služeb</t>
    </r>
    <r>
      <rPr>
        <sz val="9"/>
        <rFont val="Arial CE"/>
        <family val="2"/>
        <charset val="238"/>
      </rPr>
      <t xml:space="preserve"> (</t>
    </r>
    <r>
      <rPr>
        <sz val="8"/>
        <rFont val="Arial CE"/>
        <family val="2"/>
        <charset val="238"/>
      </rPr>
      <t>odbornosti 222, 801–807, 809–810 a 812–823)</t>
    </r>
  </si>
  <si>
    <r>
      <t xml:space="preserve">z toho: poskytovatelé laboratorních služeb </t>
    </r>
    <r>
      <rPr>
        <sz val="8"/>
        <rFont val="Arial CE"/>
        <family val="2"/>
        <charset val="238"/>
      </rPr>
      <t>(odbornosti 222, 801–805 a 812–822)</t>
    </r>
  </si>
  <si>
    <r>
      <t xml:space="preserve"> poskytovatelé radiodiagnostických služeb </t>
    </r>
    <r>
      <rPr>
        <sz val="8"/>
        <rFont val="Arial CE"/>
        <family val="2"/>
        <charset val="238"/>
      </rPr>
      <t>(odbornosti 806 a 809–810)</t>
    </r>
  </si>
  <si>
    <r>
      <t>skupina poskytovatelů domácích zdravotních služeb</t>
    </r>
    <r>
      <rPr>
        <sz val="9"/>
        <rFont val="Arial CE"/>
        <charset val="238"/>
      </rPr>
      <t xml:space="preserve"> </t>
    </r>
    <r>
      <rPr>
        <sz val="8"/>
        <rFont val="Arial CE"/>
        <charset val="238"/>
      </rPr>
      <t>(odbornosti 911, 914, 916, 921 a 925–926)</t>
    </r>
    <r>
      <rPr>
        <sz val="9"/>
        <rFont val="Arial CE"/>
        <family val="2"/>
        <charset val="238"/>
      </rPr>
      <t xml:space="preserve"> </t>
    </r>
  </si>
  <si>
    <r>
      <t xml:space="preserve">skupina poskytovatelů mimolůžkových ambulantních specializovaných služeb, vysokoškolsky 
vzdělaných pracovníků ve zdravotnictví </t>
    </r>
    <r>
      <rPr>
        <sz val="8"/>
        <rFont val="Arial CE"/>
        <charset val="238"/>
      </rPr>
      <t xml:space="preserve">(zejména klinických psychologů a klinických logopedů) </t>
    </r>
    <r>
      <rPr>
        <b/>
        <sz val="9"/>
        <rFont val="Arial CE"/>
        <family val="2"/>
        <charset val="238"/>
      </rPr>
      <t>a ortoptistů</t>
    </r>
  </si>
  <si>
    <r>
      <t xml:space="preserve">z toho: léčivé přípravky hrazené pouze poskytovatelům zdravotních služeb poskytujícím péči na specializovaných pracovištích </t>
    </r>
    <r>
      <rPr>
        <sz val="8"/>
        <rFont val="Arial CE"/>
        <charset val="238"/>
      </rPr>
      <t>(viz § 15 zákona č. 48/1997 Sb. a vyhlášku č. 376/2011 Sb., kterou se provádějí některá ustanovení zákona o veřejném zdravotním pojištění (dále jen „vyhláška č. 376/2011 Sb.</t>
    </r>
    <r>
      <rPr>
        <sz val="8"/>
        <rFont val="Arial"/>
        <family val="2"/>
        <charset val="238"/>
      </rPr>
      <t>“</t>
    </r>
    <r>
      <rPr>
        <sz val="8"/>
        <rFont val="Arial CE"/>
        <charset val="238"/>
      </rPr>
      <t>))</t>
    </r>
  </si>
  <si>
    <r>
      <t>skupina poskytovatelů ambulantní hemodialyzační péče</t>
    </r>
    <r>
      <rPr>
        <sz val="9"/>
        <rFont val="Arial CE"/>
        <charset val="238"/>
      </rPr>
      <t xml:space="preserve"> </t>
    </r>
    <r>
      <rPr>
        <sz val="8"/>
        <rFont val="Arial CE"/>
        <charset val="238"/>
      </rPr>
      <t>(odbornost 128)</t>
    </r>
    <r>
      <rPr>
        <sz val="9"/>
        <rFont val="Arial CE"/>
        <family val="2"/>
        <charset val="238"/>
      </rPr>
      <t xml:space="preserve"> </t>
    </r>
  </si>
  <si>
    <r>
      <t xml:space="preserve">skupina poskytovatelů sociálních služeb poskytujících zdravotní péči </t>
    </r>
    <r>
      <rPr>
        <sz val="8"/>
        <rFont val="Arial CE"/>
        <charset val="238"/>
      </rPr>
      <t>(odbornost 913; § 22 písm. e) zákona č. 48/1997 Sb.)</t>
    </r>
  </si>
  <si>
    <r>
      <t xml:space="preserve">na lůžkovou zdravotní péči celkem </t>
    </r>
    <r>
      <rPr>
        <sz val="8"/>
        <rFont val="Arial CE"/>
        <family val="2"/>
        <charset val="238"/>
      </rPr>
      <t>(poskytovatelé zdravotních služeb vykazující kód ošetřovacího dne, zahrnují se náklady na zvlášť účtované léčivé přípravky, zvlášť účtovaný materiál, paušál na léky i případně nasmlouvané služby ambulantní, stomatologickou a přepravu provozovanou v rámci lůžkového PZS s výjimkou nákladů na léky na recepty a zdravotnických prostředků vydaných na poukazy)</t>
    </r>
  </si>
  <si>
    <r>
      <rPr>
        <sz val="9"/>
        <rFont val="Arial CE"/>
        <charset val="238"/>
      </rPr>
      <t xml:space="preserve">v tom: </t>
    </r>
    <r>
      <rPr>
        <b/>
        <sz val="9"/>
        <rFont val="Arial CE"/>
        <family val="2"/>
        <charset val="238"/>
      </rPr>
      <t>skupina poskytovatelů akutní lůžkové péče a dalších zdravotních služeb poskytovaných v nemocnicích</t>
    </r>
  </si>
  <si>
    <r>
      <t xml:space="preserve">v tom: ambulantní péče </t>
    </r>
    <r>
      <rPr>
        <sz val="8"/>
        <rFont val="Arial CE"/>
        <charset val="238"/>
      </rPr>
      <t>(doklady 01, 01s, 03, 03s, 06 bez vazby na hospitalizační doklad 02 "Metodiky pro pořizování a předávání dokladů")</t>
    </r>
  </si>
  <si>
    <r>
      <t xml:space="preserve">akutní lůžková péče </t>
    </r>
    <r>
      <rPr>
        <sz val="8"/>
        <rFont val="Arial CE"/>
        <charset val="238"/>
      </rPr>
      <t>(doklady 02, 02s, 03, 03s a 06 s vazbou na doklad 02 "Metodiky pro pořizování a předávání dokladů")</t>
    </r>
  </si>
  <si>
    <r>
      <t xml:space="preserve">ostatní </t>
    </r>
    <r>
      <rPr>
        <sz val="8"/>
        <rFont val="Arial CE"/>
        <family val="2"/>
        <charset val="238"/>
      </rPr>
      <t>(LPS, přeprava atd., tj. zbývající služby neuvedené v ř. 2.1.1–2.1.2)</t>
    </r>
  </si>
  <si>
    <r>
      <t>léčivé přípravky hrazené pouze poskytovatelům zdravotních služeb poskytujícím péči na specializovaných pracovištích</t>
    </r>
    <r>
      <rPr>
        <sz val="8"/>
        <rFont val="Arial CE"/>
        <charset val="238"/>
      </rPr>
      <t xml:space="preserve"> (viz § 15 zákona č. 48/1997 Sb. a vyhlášku č. 376/2011 Sb.)</t>
    </r>
  </si>
  <si>
    <t>Skupina poskytovatelů následné a dlouhodobé lůžkové péče</t>
  </si>
  <si>
    <r>
      <t xml:space="preserve">v tom: samostatní poskytovatelé následné lůžkové péče OD 00021, OD 00022, OD 00023, OD 00025, 
            OD 00026, OD 00027, OD 00028 </t>
    </r>
    <r>
      <rPr>
        <sz val="8"/>
        <rFont val="Arial CE"/>
        <charset val="238"/>
      </rPr>
      <t>(OLÚ s výjimkou PZS uvedených v ř. 2.2.2)</t>
    </r>
    <r>
      <rPr>
        <sz val="9"/>
        <rFont val="Arial CE"/>
        <family val="2"/>
        <charset val="238"/>
      </rPr>
      <t>, OD 00029</t>
    </r>
  </si>
  <si>
    <t>2.2.1.1</t>
  </si>
  <si>
    <t>2.2.2</t>
  </si>
  <si>
    <t>samostatní poskytovatelé následné a dlouhodobé lůžkové péče vykazující kód ošetřovacího dne 00005 (ošetřovatelská lůžka), 00024 (léčebny dlouhodobě nemocných)</t>
  </si>
  <si>
    <t>2.2.3</t>
  </si>
  <si>
    <r>
      <t xml:space="preserve">lůžka následné intenzívní péče </t>
    </r>
    <r>
      <rPr>
        <sz val="8"/>
        <rFont val="Arial CE"/>
        <charset val="238"/>
      </rPr>
      <t>(OD 00015, 00017, 00020, 00033, 00035)</t>
    </r>
  </si>
  <si>
    <t>2.2.4</t>
  </si>
  <si>
    <r>
      <t xml:space="preserve">lůžka ve speciálních lůžkových zařízeních hospicového typu </t>
    </r>
    <r>
      <rPr>
        <sz val="8"/>
        <rFont val="Arial CE"/>
        <charset val="238"/>
      </rPr>
      <t>(OD 00030)</t>
    </r>
  </si>
  <si>
    <t>skupina poskytovatelů lázeňské léčebně rehabilitační péče a zdravotní péče v ozdravovnách</t>
  </si>
  <si>
    <t>3.1</t>
  </si>
  <si>
    <r>
      <rPr>
        <sz val="9"/>
        <rFont val="Arial CE"/>
        <charset val="238"/>
      </rPr>
      <t xml:space="preserve">v tom: </t>
    </r>
    <r>
      <rPr>
        <b/>
        <sz val="9"/>
        <rFont val="Arial CE"/>
        <charset val="238"/>
      </rPr>
      <t>komplexní lázeňská léčebně rehabilitační péče</t>
    </r>
  </si>
  <si>
    <t>3.2</t>
  </si>
  <si>
    <t>příspěvková lázeňská léčebně rehabilitační péče</t>
  </si>
  <si>
    <t>3.3</t>
  </si>
  <si>
    <t>služby v ozdravovnách</t>
  </si>
  <si>
    <r>
      <t xml:space="preserve">skupina poskytovatelů zdravotnické dopravní služby </t>
    </r>
    <r>
      <rPr>
        <sz val="8"/>
        <rFont val="Arial CE"/>
        <family val="2"/>
        <charset val="238"/>
      </rPr>
      <t>(zahrnuje zdravotnickou dopravní službu vč. individuální přepravy, nezahrnuje se přeprava z ř. 2)</t>
    </r>
  </si>
  <si>
    <r>
      <t xml:space="preserve">skupina poskytovatelů zdravotnické záchranné služby a přepravy pacientů neodkladné péče a lékařské pohotovostní služby, vyjma stomatologické </t>
    </r>
    <r>
      <rPr>
        <sz val="8"/>
        <rFont val="Arial CE"/>
        <family val="2"/>
        <charset val="238"/>
      </rPr>
      <t>(odbornosti 709 a 799, PZS nevykazující žádný kód ošetřovacího dne)</t>
    </r>
    <r>
      <rPr>
        <sz val="9"/>
        <rFont val="Arial CE"/>
        <family val="2"/>
        <charset val="238"/>
      </rPr>
      <t xml:space="preserve"> </t>
    </r>
  </si>
  <si>
    <t>6.1</t>
  </si>
  <si>
    <r>
      <rPr>
        <sz val="9"/>
        <rFont val="Arial CE"/>
        <charset val="238"/>
      </rPr>
      <t xml:space="preserve">v tom: </t>
    </r>
    <r>
      <rPr>
        <b/>
        <sz val="9"/>
        <rFont val="Arial CE"/>
        <family val="2"/>
        <charset val="238"/>
      </rPr>
      <t xml:space="preserve">předepsané u poskytovatelů ambulantní péče </t>
    </r>
    <r>
      <rPr>
        <sz val="8"/>
        <rFont val="Arial CE"/>
        <family val="2"/>
        <charset val="238"/>
      </rPr>
      <t>(samostatní ambulantní PZS)</t>
    </r>
  </si>
  <si>
    <t>6.2</t>
  </si>
  <si>
    <t xml:space="preserve"> předepsané u poskytovatelů lůžkové péče </t>
  </si>
  <si>
    <t xml:space="preserve">předepsané u poskytovatelů lůžkové péče </t>
  </si>
  <si>
    <r>
      <t>na léčení v zahraničí podle §1 odst. 4 písm. b) vyhlášky o fondech</t>
    </r>
    <r>
      <rPr>
        <vertAlign val="superscript"/>
        <sz val="9"/>
        <rFont val="Arial CE"/>
        <charset val="238"/>
      </rPr>
      <t>1)</t>
    </r>
  </si>
  <si>
    <t>finanční prostředky (vratky) podle § 16b zákona č. 48/1997 Sb.</t>
  </si>
  <si>
    <t>náklady na očkovací látky podle zákona č. 48/1997 Sb.</t>
  </si>
  <si>
    <r>
      <t xml:space="preserve">ostatní náklady na zdravotní služby </t>
    </r>
    <r>
      <rPr>
        <sz val="8"/>
        <rFont val="Arial CE"/>
        <family val="2"/>
        <charset val="238"/>
      </rPr>
      <t>(které nelze zařadit do předchozích bodů – uvést, co zahrnují)</t>
    </r>
  </si>
  <si>
    <t xml:space="preserve">II. </t>
  </si>
  <si>
    <r>
      <t>Náklady na zlepšení zdravotních služeb čerpané z jiných fondů</t>
    </r>
    <r>
      <rPr>
        <vertAlign val="superscript"/>
        <sz val="9"/>
        <rFont val="Arial CE"/>
        <charset val="238"/>
      </rPr>
      <t>2)</t>
    </r>
  </si>
  <si>
    <t>III.</t>
  </si>
  <si>
    <r>
      <t>Náklady na zdravotní služby celkem</t>
    </r>
    <r>
      <rPr>
        <sz val="9"/>
        <rFont val="Arial CE"/>
        <charset val="238"/>
      </rPr>
      <t xml:space="preserve"> (součet ř. I. + ř. II.)</t>
    </r>
  </si>
  <si>
    <t>upraveno na VZ 2022</t>
  </si>
  <si>
    <t>2. pololetí 2022</t>
  </si>
  <si>
    <t>1. pololetí 2022</t>
  </si>
  <si>
    <t>1. pololetí 2021</t>
  </si>
  <si>
    <t>2. pololetí 2021</t>
  </si>
  <si>
    <t>2. pololetí 2020</t>
  </si>
  <si>
    <t>1. pololetí 2020</t>
  </si>
  <si>
    <t>1. pololetí 2019</t>
  </si>
  <si>
    <t>2. pololetí 2019</t>
  </si>
  <si>
    <t>1. pololetí 2018</t>
  </si>
  <si>
    <t>2. pololetí 2018</t>
  </si>
  <si>
    <t>1. pololetí 2017</t>
  </si>
  <si>
    <t>2. pololetí 2017</t>
  </si>
  <si>
    <t>1. pololetí 2016</t>
  </si>
  <si>
    <t>2. pololetí 2016</t>
  </si>
  <si>
    <t>1. pololetí 2014</t>
  </si>
  <si>
    <t>2. pololetí 2014</t>
  </si>
  <si>
    <t>1. pololetí 2015</t>
  </si>
  <si>
    <t>2. pololetí 2015</t>
  </si>
  <si>
    <t>2023</t>
  </si>
  <si>
    <t>1. pololetí 2024</t>
  </si>
  <si>
    <t>2. pololetí 2024</t>
  </si>
  <si>
    <t>z toho náklady na nepovinné očkování (odbornost 001)</t>
  </si>
  <si>
    <t>z toho náklady na nepovinné očkování (odbornost 002)</t>
  </si>
  <si>
    <t>Výběr pojistného</t>
  </si>
  <si>
    <t>Platba GFŘ za OSVČ v paušálním režimu</t>
  </si>
  <si>
    <t>Platba státu</t>
  </si>
  <si>
    <t>Státní pojištěnci</t>
  </si>
  <si>
    <t>Nestátní pojištěnci</t>
  </si>
  <si>
    <t>Poznámka: výběr pojistného v souladu s Výroční zprávou, tj. od 2. přerozdělení sledovaného roku až do 1. přerozdělení roku následujícího</t>
  </si>
  <si>
    <t>Poznámka: Nestátní pojištěnci = rozdíl mezi celkovým počtem pojištěnců a počtem státních pojištěnců</t>
  </si>
  <si>
    <t>Průměrné počty pojištěnců od roku 2018</t>
  </si>
  <si>
    <t>Absolutní a relativní nárůsty pojistného vůči předchozímu roku</t>
  </si>
  <si>
    <t>Výběr pojistného (mil. Kč)</t>
  </si>
  <si>
    <t>Platba GFŘ za OSVČ v paušálním režimu (mil. Kč)</t>
  </si>
  <si>
    <t>Platba státu (mil. Kč)</t>
  </si>
  <si>
    <t>Celkem (mil. Kč)</t>
  </si>
  <si>
    <t>Výběr pojistného (%)</t>
  </si>
  <si>
    <t>Platba GFŘ za OSVČ v paušálním režimu (%)</t>
  </si>
  <si>
    <t>Platba státu (%)</t>
  </si>
  <si>
    <t>Celkem (%)</t>
  </si>
  <si>
    <t>Celkem (tj. bez rozlišení kategorie)</t>
  </si>
  <si>
    <t>Průměrné roční příjmy na 1 pojištěnce (v Kč)</t>
  </si>
  <si>
    <t>Celkové příjmy zdravotních pojišťoven od roku 2018 (v mil. Kč )</t>
  </si>
  <si>
    <t>Tabulka č. 5: Náklady zdravotních pojišťoven na zdravotní služby podle jednotlivých segmentů od 1. pololetí 2014 do 2. pololetí 2024 v tis. Kč</t>
  </si>
  <si>
    <t>Podíly na pojistém a na počtu pojištěnců dle kategorie plátce</t>
  </si>
  <si>
    <t>Státní pojištěnci - počet (%)</t>
  </si>
  <si>
    <t>Nestátní pojištěnci - pojistné (%)</t>
  </si>
  <si>
    <t>Nestátní pojištěnci - počet (%)</t>
  </si>
  <si>
    <t>Státní pojištěnci - platba státu (%)</t>
  </si>
  <si>
    <t>2024</t>
  </si>
  <si>
    <t>Graf č. 11 - od roku 2018 vč. změny příjmů</t>
  </si>
  <si>
    <t>Celkové příjmy</t>
  </si>
  <si>
    <t>Graf č. 11 - Nárůst celkových příjmů a celkových nákladů ZFZP vzhledem k roku 2018</t>
  </si>
  <si>
    <t>Celkové náklady ZFZP - kumulovaný nárůst (rok 2018 = 100 %)</t>
  </si>
  <si>
    <t>Celkové příjmy (z přerozdělení) (včetně ČKA) - kumulovaný nárůst (rok 2018 = 100 %)</t>
  </si>
  <si>
    <t>Výběr pojistného + platba GFŘ (mil. Kč)</t>
  </si>
  <si>
    <t>Výběr pojistného + platba GFŘ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</si>
</sst>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MS Sans Serif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8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sz val="9"/>
      <name val="Arial CE"/>
      <charset val="238"/>
    </font>
    <font>
      <b/>
      <vertAlign val="superscript"/>
      <sz val="9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rgb="FFFF0000"/>
      <name val="Arial CE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sz val="8"/>
      <name val="Arial"/>
      <family val="2"/>
      <charset val="238"/>
    </font>
    <font>
      <vertAlign val="superscript"/>
      <sz val="9"/>
      <name val="Arial CE"/>
      <charset val="238"/>
    </font>
    <font>
      <b/>
      <sz val="8"/>
      <name val="Arial CE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</fills>
  <borders count="1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/>
      <right/>
      <top style="thin">
        <color indexed="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medium">
        <color indexed="64"/>
      </right>
      <top style="thin">
        <color indexed="0"/>
      </top>
      <bottom/>
      <diagonal/>
    </border>
  </borders>
  <cellStyleXfs count="13">
    <xf numFmtId="0" fontId="0" fillId="0" borderId="0"/>
    <xf numFmtId="0" fontId="17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0" fontId="18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3" fillId="0" borderId="0"/>
  </cellStyleXfs>
  <cellXfs count="415">
    <xf numFmtId="0" fontId="0" fillId="0" borderId="0" xfId="0"/>
    <xf numFmtId="3" fontId="0" fillId="0" borderId="0" xfId="0" applyNumberFormat="1"/>
    <xf numFmtId="3" fontId="5" fillId="0" borderId="0" xfId="0" applyNumberFormat="1" applyFont="1"/>
    <xf numFmtId="0" fontId="5" fillId="0" borderId="0" xfId="0" applyFont="1"/>
    <xf numFmtId="49" fontId="0" fillId="0" borderId="0" xfId="0" applyNumberFormat="1"/>
    <xf numFmtId="164" fontId="0" fillId="0" borderId="0" xfId="0" applyNumberFormat="1"/>
    <xf numFmtId="0" fontId="7" fillId="0" borderId="0" xfId="0" applyFont="1"/>
    <xf numFmtId="0" fontId="8" fillId="0" borderId="0" xfId="0" applyFont="1"/>
    <xf numFmtId="9" fontId="3" fillId="0" borderId="0" xfId="4"/>
    <xf numFmtId="3" fontId="6" fillId="0" borderId="0" xfId="0" applyNumberFormat="1" applyFont="1"/>
    <xf numFmtId="0" fontId="6" fillId="0" borderId="0" xfId="0" applyFont="1"/>
    <xf numFmtId="3" fontId="6" fillId="0" borderId="1" xfId="0" applyNumberFormat="1" applyFont="1" applyBorder="1"/>
    <xf numFmtId="3" fontId="6" fillId="0" borderId="3" xfId="0" applyNumberFormat="1" applyFont="1" applyBorder="1"/>
    <xf numFmtId="3" fontId="6" fillId="0" borderId="5" xfId="0" applyNumberFormat="1" applyFont="1" applyBorder="1"/>
    <xf numFmtId="3" fontId="6" fillId="0" borderId="7" xfId="0" applyNumberFormat="1" applyFont="1" applyBorder="1"/>
    <xf numFmtId="3" fontId="6" fillId="0" borderId="8" xfId="0" applyNumberFormat="1" applyFont="1" applyBorder="1"/>
    <xf numFmtId="3" fontId="6" fillId="0" borderId="12" xfId="0" applyNumberFormat="1" applyFont="1" applyBorder="1"/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3" fontId="12" fillId="0" borderId="0" xfId="0" applyNumberFormat="1" applyFont="1"/>
    <xf numFmtId="10" fontId="0" fillId="0" borderId="0" xfId="0" applyNumberFormat="1"/>
    <xf numFmtId="0" fontId="0" fillId="0" borderId="13" xfId="0" applyBorder="1"/>
    <xf numFmtId="0" fontId="11" fillId="0" borderId="13" xfId="0" applyFont="1" applyBorder="1"/>
    <xf numFmtId="0" fontId="13" fillId="0" borderId="0" xfId="0" applyFont="1"/>
    <xf numFmtId="3" fontId="0" fillId="0" borderId="18" xfId="0" applyNumberFormat="1" applyBorder="1"/>
    <xf numFmtId="3" fontId="0" fillId="0" borderId="19" xfId="0" applyNumberFormat="1" applyBorder="1"/>
    <xf numFmtId="164" fontId="0" fillId="0" borderId="19" xfId="0" applyNumberFormat="1" applyBorder="1"/>
    <xf numFmtId="164" fontId="0" fillId="0" borderId="18" xfId="0" applyNumberFormat="1" applyBorder="1"/>
    <xf numFmtId="3" fontId="0" fillId="0" borderId="16" xfId="0" applyNumberFormat="1" applyBorder="1"/>
    <xf numFmtId="3" fontId="0" fillId="0" borderId="8" xfId="0" applyNumberFormat="1" applyBorder="1"/>
    <xf numFmtId="164" fontId="0" fillId="0" borderId="16" xfId="0" applyNumberFormat="1" applyBorder="1"/>
    <xf numFmtId="164" fontId="0" fillId="0" borderId="8" xfId="0" applyNumberFormat="1" applyBorder="1"/>
    <xf numFmtId="164" fontId="0" fillId="0" borderId="21" xfId="0" applyNumberFormat="1" applyBorder="1"/>
    <xf numFmtId="0" fontId="11" fillId="0" borderId="0" xfId="0" applyFont="1"/>
    <xf numFmtId="3" fontId="15" fillId="0" borderId="0" xfId="0" applyNumberFormat="1" applyFont="1"/>
    <xf numFmtId="0" fontId="0" fillId="3" borderId="0" xfId="0" applyFill="1"/>
    <xf numFmtId="0" fontId="10" fillId="2" borderId="14" xfId="2" applyFont="1" applyFill="1" applyBorder="1" applyAlignment="1">
      <alignment horizontal="center"/>
    </xf>
    <xf numFmtId="0" fontId="10" fillId="2" borderId="15" xfId="2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/>
    </xf>
    <xf numFmtId="3" fontId="6" fillId="0" borderId="3" xfId="2" applyNumberFormat="1" applyFont="1" applyBorder="1"/>
    <xf numFmtId="3" fontId="6" fillId="0" borderId="5" xfId="2" applyNumberFormat="1" applyFont="1" applyBorder="1"/>
    <xf numFmtId="3" fontId="6" fillId="0" borderId="1" xfId="2" applyNumberFormat="1" applyFont="1" applyBorder="1"/>
    <xf numFmtId="0" fontId="16" fillId="0" borderId="0" xfId="0" applyFont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0" borderId="3" xfId="0" applyBorder="1"/>
    <xf numFmtId="3" fontId="0" fillId="0" borderId="4" xfId="0" applyNumberFormat="1" applyBorder="1"/>
    <xf numFmtId="3" fontId="0" fillId="0" borderId="13" xfId="0" applyNumberFormat="1" applyBorder="1"/>
    <xf numFmtId="3" fontId="16" fillId="0" borderId="0" xfId="0" applyNumberFormat="1" applyFont="1" applyAlignment="1">
      <alignment horizontal="center"/>
    </xf>
    <xf numFmtId="0" fontId="11" fillId="0" borderId="3" xfId="0" applyFont="1" applyBorder="1"/>
    <xf numFmtId="10" fontId="11" fillId="0" borderId="4" xfId="0" applyNumberFormat="1" applyFont="1" applyBorder="1"/>
    <xf numFmtId="3" fontId="11" fillId="0" borderId="13" xfId="0" applyNumberFormat="1" applyFont="1" applyBorder="1"/>
    <xf numFmtId="49" fontId="0" fillId="2" borderId="22" xfId="0" applyNumberFormat="1" applyFill="1" applyBorder="1" applyAlignment="1">
      <alignment horizontal="center"/>
    </xf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3" fontId="0" fillId="0" borderId="25" xfId="0" applyNumberFormat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28" xfId="0" applyNumberFormat="1" applyBorder="1"/>
    <xf numFmtId="3" fontId="18" fillId="0" borderId="31" xfId="3" applyNumberFormat="1" applyFont="1" applyBorder="1"/>
    <xf numFmtId="3" fontId="18" fillId="0" borderId="32" xfId="3" applyNumberFormat="1" applyFont="1" applyBorder="1"/>
    <xf numFmtId="0" fontId="10" fillId="2" borderId="20" xfId="2" applyFont="1" applyFill="1" applyBorder="1" applyAlignment="1">
      <alignment horizontal="center"/>
    </xf>
    <xf numFmtId="3" fontId="18" fillId="0" borderId="33" xfId="3" applyNumberFormat="1" applyFont="1" applyBorder="1"/>
    <xf numFmtId="3" fontId="18" fillId="0" borderId="34" xfId="3" applyNumberFormat="1" applyFont="1" applyBorder="1"/>
    <xf numFmtId="0" fontId="10" fillId="2" borderId="44" xfId="2" applyFont="1" applyFill="1" applyBorder="1" applyAlignment="1">
      <alignment horizontal="center"/>
    </xf>
    <xf numFmtId="0" fontId="10" fillId="2" borderId="29" xfId="2" applyFont="1" applyFill="1" applyBorder="1" applyAlignment="1">
      <alignment horizontal="center"/>
    </xf>
    <xf numFmtId="0" fontId="10" fillId="2" borderId="45" xfId="2" applyFont="1" applyFill="1" applyBorder="1" applyAlignment="1">
      <alignment horizontal="center"/>
    </xf>
    <xf numFmtId="0" fontId="10" fillId="2" borderId="30" xfId="2" applyFont="1" applyFill="1" applyBorder="1" applyAlignment="1">
      <alignment horizontal="center"/>
    </xf>
    <xf numFmtId="49" fontId="0" fillId="2" borderId="46" xfId="0" applyNumberFormat="1" applyFill="1" applyBorder="1" applyAlignment="1">
      <alignment horizontal="center"/>
    </xf>
    <xf numFmtId="49" fontId="0" fillId="2" borderId="47" xfId="0" applyNumberFormat="1" applyFill="1" applyBorder="1" applyAlignment="1">
      <alignment horizontal="center"/>
    </xf>
    <xf numFmtId="3" fontId="0" fillId="0" borderId="46" xfId="0" applyNumberFormat="1" applyBorder="1"/>
    <xf numFmtId="49" fontId="11" fillId="0" borderId="46" xfId="0" applyNumberFormat="1" applyFont="1" applyBorder="1" applyAlignment="1">
      <alignment horizontal="center"/>
    </xf>
    <xf numFmtId="49" fontId="11" fillId="0" borderId="47" xfId="0" applyNumberFormat="1" applyFont="1" applyBorder="1" applyAlignment="1">
      <alignment horizontal="center"/>
    </xf>
    <xf numFmtId="10" fontId="11" fillId="0" borderId="46" xfId="0" applyNumberFormat="1" applyFont="1" applyBorder="1"/>
    <xf numFmtId="10" fontId="11" fillId="0" borderId="47" xfId="0" applyNumberFormat="1" applyFont="1" applyBorder="1"/>
    <xf numFmtId="3" fontId="0" fillId="0" borderId="48" xfId="0" applyNumberFormat="1" applyBorder="1"/>
    <xf numFmtId="49" fontId="19" fillId="0" borderId="10" xfId="3" applyNumberFormat="1" applyFont="1" applyBorder="1" applyAlignment="1">
      <alignment horizontal="center"/>
    </xf>
    <xf numFmtId="0" fontId="19" fillId="0" borderId="10" xfId="3" applyFont="1" applyBorder="1" applyAlignment="1">
      <alignment horizontal="left" vertical="center" wrapText="1" indent="1"/>
    </xf>
    <xf numFmtId="0" fontId="19" fillId="0" borderId="10" xfId="3" applyFont="1" applyBorder="1" applyAlignment="1">
      <alignment horizontal="center" vertical="top" wrapText="1"/>
    </xf>
    <xf numFmtId="0" fontId="19" fillId="0" borderId="10" xfId="3" applyFont="1" applyBorder="1" applyAlignment="1">
      <alignment horizontal="left" vertical="top" wrapText="1" indent="1"/>
    </xf>
    <xf numFmtId="0" fontId="19" fillId="0" borderId="49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left" vertical="center" wrapText="1" indent="1"/>
    </xf>
    <xf numFmtId="0" fontId="19" fillId="0" borderId="10" xfId="3" applyFont="1" applyBorder="1" applyAlignment="1">
      <alignment horizontal="left" vertical="center" wrapText="1" indent="2"/>
    </xf>
    <xf numFmtId="0" fontId="10" fillId="2" borderId="51" xfId="2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9" fillId="0" borderId="11" xfId="3" applyFont="1" applyBorder="1" applyAlignment="1">
      <alignment horizontal="center" vertical="center" wrapText="1"/>
    </xf>
    <xf numFmtId="0" fontId="19" fillId="0" borderId="11" xfId="5" applyFont="1" applyBorder="1" applyAlignment="1">
      <alignment horizontal="left" vertical="center" wrapText="1" indent="1"/>
    </xf>
    <xf numFmtId="3" fontId="6" fillId="0" borderId="51" xfId="0" applyNumberFormat="1" applyFont="1" applyBorder="1"/>
    <xf numFmtId="3" fontId="6" fillId="0" borderId="52" xfId="0" applyNumberFormat="1" applyFont="1" applyBorder="1"/>
    <xf numFmtId="3" fontId="6" fillId="0" borderId="51" xfId="2" applyNumberFormat="1" applyFont="1" applyBorder="1"/>
    <xf numFmtId="3" fontId="0" fillId="0" borderId="54" xfId="0" applyNumberFormat="1" applyBorder="1"/>
    <xf numFmtId="0" fontId="0" fillId="7" borderId="53" xfId="0" applyFill="1" applyBorder="1"/>
    <xf numFmtId="3" fontId="0" fillId="0" borderId="55" xfId="0" applyNumberFormat="1" applyBorder="1"/>
    <xf numFmtId="0" fontId="11" fillId="7" borderId="53" xfId="0" applyFont="1" applyFill="1" applyBorder="1"/>
    <xf numFmtId="0" fontId="0" fillId="0" borderId="56" xfId="0" applyBorder="1"/>
    <xf numFmtId="3" fontId="0" fillId="0" borderId="57" xfId="0" applyNumberFormat="1" applyBorder="1"/>
    <xf numFmtId="3" fontId="0" fillId="0" borderId="58" xfId="0" applyNumberFormat="1" applyBorder="1"/>
    <xf numFmtId="0" fontId="0" fillId="0" borderId="53" xfId="0" applyBorder="1"/>
    <xf numFmtId="0" fontId="11" fillId="0" borderId="53" xfId="0" applyFont="1" applyBorder="1"/>
    <xf numFmtId="0" fontId="0" fillId="7" borderId="56" xfId="0" applyFill="1" applyBorder="1"/>
    <xf numFmtId="0" fontId="11" fillId="7" borderId="56" xfId="0" applyFont="1" applyFill="1" applyBorder="1"/>
    <xf numFmtId="10" fontId="11" fillId="0" borderId="5" xfId="0" applyNumberFormat="1" applyFont="1" applyBorder="1"/>
    <xf numFmtId="0" fontId="0" fillId="4" borderId="53" xfId="0" applyFill="1" applyBorder="1"/>
    <xf numFmtId="0" fontId="11" fillId="4" borderId="53" xfId="0" applyFont="1" applyFill="1" applyBorder="1"/>
    <xf numFmtId="49" fontId="25" fillId="0" borderId="60" xfId="3" applyNumberFormat="1" applyFont="1" applyBorder="1" applyAlignment="1" applyProtection="1">
      <alignment horizontal="center" vertical="top" wrapText="1"/>
      <protection hidden="1"/>
    </xf>
    <xf numFmtId="3" fontId="6" fillId="0" borderId="62" xfId="0" applyNumberFormat="1" applyFont="1" applyBorder="1"/>
    <xf numFmtId="3" fontId="6" fillId="0" borderId="63" xfId="0" applyNumberFormat="1" applyFont="1" applyBorder="1"/>
    <xf numFmtId="3" fontId="6" fillId="0" borderId="64" xfId="0" applyNumberFormat="1" applyFont="1" applyBorder="1"/>
    <xf numFmtId="3" fontId="6" fillId="0" borderId="65" xfId="0" applyNumberFormat="1" applyFont="1" applyBorder="1"/>
    <xf numFmtId="3" fontId="6" fillId="0" borderId="62" xfId="2" applyNumberFormat="1" applyFont="1" applyBorder="1"/>
    <xf numFmtId="3" fontId="6" fillId="0" borderId="63" xfId="2" applyNumberFormat="1" applyFont="1" applyBorder="1"/>
    <xf numFmtId="0" fontId="10" fillId="2" borderId="59" xfId="2" applyFont="1" applyFill="1" applyBorder="1" applyAlignment="1">
      <alignment horizontal="center"/>
    </xf>
    <xf numFmtId="3" fontId="0" fillId="0" borderId="66" xfId="0" applyNumberFormat="1" applyBorder="1"/>
    <xf numFmtId="3" fontId="0" fillId="0" borderId="67" xfId="0" applyNumberFormat="1" applyBorder="1"/>
    <xf numFmtId="3" fontId="0" fillId="0" borderId="63" xfId="0" applyNumberFormat="1" applyBorder="1"/>
    <xf numFmtId="3" fontId="0" fillId="0" borderId="68" xfId="0" applyNumberFormat="1" applyBorder="1"/>
    <xf numFmtId="3" fontId="0" fillId="0" borderId="69" xfId="0" applyNumberFormat="1" applyBorder="1"/>
    <xf numFmtId="3" fontId="0" fillId="0" borderId="70" xfId="0" applyNumberFormat="1" applyBorder="1"/>
    <xf numFmtId="3" fontId="0" fillId="5" borderId="19" xfId="0" applyNumberFormat="1" applyFill="1" applyBorder="1"/>
    <xf numFmtId="164" fontId="0" fillId="0" borderId="71" xfId="0" applyNumberFormat="1" applyBorder="1"/>
    <xf numFmtId="164" fontId="0" fillId="0" borderId="72" xfId="0" applyNumberFormat="1" applyBorder="1"/>
    <xf numFmtId="0" fontId="9" fillId="0" borderId="0" xfId="1" applyFont="1"/>
    <xf numFmtId="3" fontId="0" fillId="0" borderId="74" xfId="0" applyNumberFormat="1" applyBorder="1"/>
    <xf numFmtId="3" fontId="0" fillId="0" borderId="73" xfId="0" applyNumberFormat="1" applyBorder="1"/>
    <xf numFmtId="0" fontId="10" fillId="2" borderId="17" xfId="2" applyFont="1" applyFill="1" applyBorder="1" applyAlignment="1">
      <alignment horizontal="center"/>
    </xf>
    <xf numFmtId="0" fontId="10" fillId="2" borderId="40" xfId="2" applyFont="1" applyFill="1" applyBorder="1" applyAlignment="1">
      <alignment horizontal="center"/>
    </xf>
    <xf numFmtId="3" fontId="18" fillId="0" borderId="76" xfId="3" applyNumberFormat="1" applyFont="1" applyBorder="1"/>
    <xf numFmtId="0" fontId="31" fillId="0" borderId="0" xfId="0" applyFont="1" applyAlignment="1">
      <alignment horizontal="center"/>
    </xf>
    <xf numFmtId="0" fontId="16" fillId="5" borderId="0" xfId="0" applyFont="1" applyFill="1"/>
    <xf numFmtId="0" fontId="0" fillId="9" borderId="0" xfId="0" applyFill="1"/>
    <xf numFmtId="3" fontId="0" fillId="0" borderId="75" xfId="0" applyNumberFormat="1" applyBorder="1"/>
    <xf numFmtId="3" fontId="0" fillId="0" borderId="50" xfId="0" applyNumberFormat="1" applyBorder="1"/>
    <xf numFmtId="3" fontId="0" fillId="0" borderId="77" xfId="0" applyNumberFormat="1" applyBorder="1"/>
    <xf numFmtId="164" fontId="0" fillId="0" borderId="50" xfId="0" applyNumberFormat="1" applyBorder="1"/>
    <xf numFmtId="164" fontId="0" fillId="0" borderId="77" xfId="0" applyNumberFormat="1" applyBorder="1"/>
    <xf numFmtId="0" fontId="10" fillId="0" borderId="0" xfId="5" applyFont="1" applyFill="1" applyAlignment="1">
      <alignment horizontal="center"/>
    </xf>
    <xf numFmtId="0" fontId="9" fillId="0" borderId="0" xfId="5" applyFont="1" applyFill="1" applyAlignment="1" applyProtection="1">
      <alignment horizontal="left" vertical="center"/>
      <protection hidden="1"/>
    </xf>
    <xf numFmtId="0" fontId="7" fillId="5" borderId="80" xfId="8" applyFont="1" applyFill="1" applyBorder="1" applyAlignment="1">
      <alignment horizontal="center" vertical="center"/>
    </xf>
    <xf numFmtId="0" fontId="7" fillId="5" borderId="81" xfId="8" applyFont="1" applyFill="1" applyBorder="1" applyAlignment="1">
      <alignment horizontal="center" vertical="center"/>
    </xf>
    <xf numFmtId="0" fontId="19" fillId="0" borderId="84" xfId="8" applyFont="1" applyBorder="1" applyAlignment="1">
      <alignment horizontal="center" vertical="center"/>
    </xf>
    <xf numFmtId="0" fontId="19" fillId="0" borderId="85" xfId="8" applyFont="1" applyBorder="1" applyAlignment="1">
      <alignment horizontal="center" vertical="center"/>
    </xf>
    <xf numFmtId="0" fontId="10" fillId="0" borderId="86" xfId="5" applyFont="1" applyFill="1" applyBorder="1" applyAlignment="1" applyProtection="1">
      <alignment horizontal="left" vertical="center" indent="1"/>
      <protection hidden="1"/>
    </xf>
    <xf numFmtId="0" fontId="10" fillId="0" borderId="0" xfId="5" applyFont="1" applyFill="1" applyBorder="1" applyAlignment="1" applyProtection="1">
      <alignment horizontal="left" vertical="center"/>
      <protection hidden="1"/>
    </xf>
    <xf numFmtId="0" fontId="14" fillId="10" borderId="49" xfId="3" applyFont="1" applyFill="1" applyBorder="1" applyAlignment="1">
      <alignment horizontal="center" vertical="center" wrapText="1"/>
    </xf>
    <xf numFmtId="3" fontId="19" fillId="0" borderId="87" xfId="3" applyNumberFormat="1" applyFont="1" applyBorder="1" applyAlignment="1">
      <alignment horizontal="left" indent="1"/>
    </xf>
    <xf numFmtId="3" fontId="19" fillId="0" borderId="49" xfId="3" applyNumberFormat="1" applyFont="1" applyBorder="1" applyAlignment="1">
      <alignment horizontal="left" indent="1"/>
    </xf>
    <xf numFmtId="3" fontId="19" fillId="0" borderId="88" xfId="3" applyNumberFormat="1" applyFont="1" applyBorder="1" applyAlignment="1">
      <alignment horizontal="left" indent="1"/>
    </xf>
    <xf numFmtId="49" fontId="10" fillId="0" borderId="89" xfId="3" applyNumberFormat="1" applyFont="1" applyFill="1" applyBorder="1" applyAlignment="1" applyProtection="1">
      <alignment horizontal="left" vertical="top" indent="1"/>
      <protection hidden="1"/>
    </xf>
    <xf numFmtId="0" fontId="10" fillId="0" borderId="43" xfId="3" applyFont="1" applyBorder="1" applyAlignment="1" applyProtection="1">
      <alignment horizontal="left" vertical="top" wrapText="1"/>
      <protection hidden="1"/>
    </xf>
    <xf numFmtId="0" fontId="14" fillId="0" borderId="9" xfId="3" applyFont="1" applyFill="1" applyBorder="1" applyAlignment="1">
      <alignment horizontal="center" vertical="center" wrapText="1"/>
    </xf>
    <xf numFmtId="3" fontId="19" fillId="11" borderId="35" xfId="3" applyNumberFormat="1" applyFont="1" applyFill="1" applyBorder="1" applyAlignment="1">
      <alignment horizontal="right"/>
    </xf>
    <xf numFmtId="0" fontId="19" fillId="0" borderId="90" xfId="3" applyFont="1" applyFill="1" applyBorder="1" applyAlignment="1" applyProtection="1">
      <alignment horizontal="left" vertical="top" wrapText="1" indent="1"/>
      <protection hidden="1"/>
    </xf>
    <xf numFmtId="0" fontId="5" fillId="0" borderId="91" xfId="3" applyFont="1" applyBorder="1" applyAlignment="1" applyProtection="1">
      <alignment horizontal="left" vertical="top" wrapText="1"/>
      <protection hidden="1"/>
    </xf>
    <xf numFmtId="0" fontId="14" fillId="10" borderId="10" xfId="3" applyFont="1" applyFill="1" applyBorder="1" applyAlignment="1">
      <alignment horizontal="center" vertical="center" wrapText="1"/>
    </xf>
    <xf numFmtId="3" fontId="19" fillId="0" borderId="92" xfId="3" applyNumberFormat="1" applyFont="1" applyBorder="1" applyAlignment="1">
      <alignment horizontal="left" indent="1"/>
    </xf>
    <xf numFmtId="3" fontId="19" fillId="0" borderId="10" xfId="3" applyNumberFormat="1" applyFont="1" applyBorder="1" applyAlignment="1">
      <alignment horizontal="left" indent="1"/>
    </xf>
    <xf numFmtId="3" fontId="19" fillId="0" borderId="93" xfId="3" applyNumberFormat="1" applyFont="1" applyBorder="1" applyAlignment="1">
      <alignment horizontal="left" indent="1"/>
    </xf>
    <xf numFmtId="0" fontId="19" fillId="0" borderId="94" xfId="3" applyFont="1" applyFill="1" applyBorder="1" applyAlignment="1" applyProtection="1">
      <alignment horizontal="left" vertical="top" wrapText="1" indent="1"/>
      <protection hidden="1"/>
    </xf>
    <xf numFmtId="49" fontId="19" fillId="0" borderId="94" xfId="3" applyNumberFormat="1" applyFont="1" applyFill="1" applyBorder="1" applyAlignment="1" applyProtection="1">
      <alignment horizontal="left" vertical="top" wrapText="1" indent="1"/>
      <protection hidden="1"/>
    </xf>
    <xf numFmtId="49" fontId="5" fillId="0" borderId="94" xfId="3" applyNumberFormat="1" applyFont="1" applyFill="1" applyBorder="1" applyAlignment="1" applyProtection="1">
      <alignment horizontal="left" vertical="top" wrapText="1" indent="1"/>
      <protection hidden="1"/>
    </xf>
    <xf numFmtId="49" fontId="16" fillId="0" borderId="94" xfId="3" applyNumberFormat="1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 wrapText="1"/>
    </xf>
    <xf numFmtId="49" fontId="16" fillId="0" borderId="94" xfId="3" applyNumberFormat="1" applyFont="1" applyFill="1" applyBorder="1" applyAlignment="1" applyProtection="1">
      <alignment horizontal="left" vertical="top" wrapText="1" indent="1"/>
      <protection hidden="1"/>
    </xf>
    <xf numFmtId="0" fontId="10" fillId="0" borderId="89" xfId="3" applyFont="1" applyFill="1" applyBorder="1" applyAlignment="1" applyProtection="1">
      <alignment horizontal="left" vertical="top" wrapText="1" indent="1"/>
      <protection hidden="1"/>
    </xf>
    <xf numFmtId="0" fontId="10" fillId="0" borderId="43" xfId="5" applyFont="1" applyBorder="1" applyAlignment="1" applyProtection="1">
      <alignment horizontal="left" vertical="top" wrapText="1"/>
      <protection hidden="1"/>
    </xf>
    <xf numFmtId="3" fontId="22" fillId="0" borderId="35" xfId="3" applyNumberFormat="1" applyFont="1" applyFill="1" applyBorder="1" applyAlignment="1">
      <alignment horizontal="right"/>
    </xf>
    <xf numFmtId="3" fontId="22" fillId="0" borderId="9" xfId="3" applyNumberFormat="1" applyFont="1" applyFill="1" applyBorder="1" applyAlignment="1">
      <alignment horizontal="right"/>
    </xf>
    <xf numFmtId="3" fontId="22" fillId="0" borderId="96" xfId="3" applyNumberFormat="1" applyFont="1" applyFill="1" applyBorder="1" applyAlignment="1">
      <alignment horizontal="right"/>
    </xf>
    <xf numFmtId="0" fontId="10" fillId="0" borderId="86" xfId="3" applyFont="1" applyFill="1" applyBorder="1" applyAlignment="1" applyProtection="1">
      <alignment horizontal="left" vertical="top" wrapText="1" indent="1"/>
      <protection hidden="1"/>
    </xf>
    <xf numFmtId="0" fontId="10" fillId="0" borderId="0" xfId="5" applyFont="1" applyBorder="1" applyAlignment="1">
      <alignment horizontal="left" vertical="top" wrapText="1"/>
    </xf>
    <xf numFmtId="0" fontId="14" fillId="0" borderId="49" xfId="3" applyFont="1" applyFill="1" applyBorder="1" applyAlignment="1">
      <alignment horizontal="center" vertical="center" wrapText="1"/>
    </xf>
    <xf numFmtId="3" fontId="22" fillId="0" borderId="87" xfId="3" applyNumberFormat="1" applyFont="1" applyFill="1" applyBorder="1" applyAlignment="1">
      <alignment horizontal="right"/>
    </xf>
    <xf numFmtId="3" fontId="22" fillId="0" borderId="49" xfId="3" applyNumberFormat="1" applyFont="1" applyFill="1" applyBorder="1" applyAlignment="1">
      <alignment horizontal="right"/>
    </xf>
    <xf numFmtId="3" fontId="22" fillId="0" borderId="88" xfId="3" applyNumberFormat="1" applyFont="1" applyFill="1" applyBorder="1" applyAlignment="1">
      <alignment horizontal="right"/>
    </xf>
    <xf numFmtId="0" fontId="10" fillId="0" borderId="97" xfId="3" applyFont="1" applyFill="1" applyBorder="1" applyAlignment="1" applyProtection="1">
      <alignment horizontal="left" vertical="top" wrapText="1" indent="1"/>
      <protection hidden="1"/>
    </xf>
    <xf numFmtId="0" fontId="10" fillId="0" borderId="98" xfId="5" applyFont="1" applyBorder="1" applyAlignment="1">
      <alignment horizontal="left" vertical="top" wrapText="1"/>
    </xf>
    <xf numFmtId="0" fontId="14" fillId="0" borderId="99" xfId="3" applyFont="1" applyFill="1" applyBorder="1" applyAlignment="1">
      <alignment horizontal="center" vertical="center" wrapText="1"/>
    </xf>
    <xf numFmtId="3" fontId="22" fillId="11" borderId="100" xfId="3" applyNumberFormat="1" applyFont="1" applyFill="1" applyBorder="1" applyAlignment="1">
      <alignment horizontal="right"/>
    </xf>
    <xf numFmtId="0" fontId="10" fillId="0" borderId="0" xfId="5" applyFont="1" applyFill="1" applyAlignment="1">
      <alignment horizontal="left" vertical="center" wrapText="1"/>
    </xf>
    <xf numFmtId="0" fontId="5" fillId="0" borderId="0" xfId="5" applyFont="1" applyAlignment="1">
      <alignment horizontal="center"/>
    </xf>
    <xf numFmtId="0" fontId="34" fillId="0" borderId="0" xfId="5" applyFont="1"/>
    <xf numFmtId="0" fontId="34" fillId="0" borderId="0" xfId="5" applyFont="1" applyFill="1" applyAlignment="1" applyProtection="1">
      <alignment horizontal="center" vertical="top"/>
      <protection hidden="1"/>
    </xf>
    <xf numFmtId="0" fontId="34" fillId="0" borderId="0" xfId="5" applyFont="1" applyFill="1" applyAlignment="1" applyProtection="1">
      <alignment vertical="top"/>
      <protection hidden="1"/>
    </xf>
    <xf numFmtId="0" fontId="34" fillId="0" borderId="0" xfId="5" applyFont="1" applyFill="1" applyAlignment="1" applyProtection="1">
      <alignment horizontal="left" vertical="top"/>
      <protection hidden="1"/>
    </xf>
    <xf numFmtId="0" fontId="34" fillId="0" borderId="0" xfId="5" applyFont="1" applyFill="1" applyAlignment="1">
      <alignment horizontal="center" vertical="top"/>
    </xf>
    <xf numFmtId="0" fontId="22" fillId="0" borderId="0" xfId="5" applyFont="1" applyAlignment="1" applyProtection="1">
      <protection hidden="1"/>
    </xf>
    <xf numFmtId="0" fontId="20" fillId="0" borderId="0" xfId="5" applyFont="1" applyFill="1" applyAlignment="1">
      <alignment horizontal="center"/>
    </xf>
    <xf numFmtId="0" fontId="10" fillId="0" borderId="0" xfId="5" applyFont="1"/>
    <xf numFmtId="0" fontId="10" fillId="0" borderId="0" xfId="5" applyFont="1" applyAlignment="1">
      <alignment horizontal="left"/>
    </xf>
    <xf numFmtId="0" fontId="10" fillId="0" borderId="0" xfId="5" applyFont="1" applyAlignment="1">
      <alignment horizontal="left" vertical="center" wrapText="1"/>
    </xf>
    <xf numFmtId="49" fontId="22" fillId="0" borderId="0" xfId="9" applyNumberFormat="1" applyFont="1" applyBorder="1"/>
    <xf numFmtId="0" fontId="14" fillId="10" borderId="87" xfId="3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22" fillId="10" borderId="92" xfId="3" applyFont="1" applyFill="1" applyBorder="1" applyAlignment="1">
      <alignment horizontal="right" vertical="center" wrapText="1"/>
    </xf>
    <xf numFmtId="0" fontId="22" fillId="0" borderId="87" xfId="3" applyFont="1" applyFill="1" applyBorder="1" applyAlignment="1">
      <alignment horizontal="right" vertical="center" wrapText="1"/>
    </xf>
    <xf numFmtId="0" fontId="2" fillId="0" borderId="0" xfId="10"/>
    <xf numFmtId="0" fontId="22" fillId="0" borderId="0" xfId="10" applyFont="1" applyBorder="1" applyProtection="1">
      <protection hidden="1"/>
    </xf>
    <xf numFmtId="0" fontId="22" fillId="0" borderId="0" xfId="0" applyFont="1" applyFill="1" applyAlignment="1">
      <alignment horizontal="right"/>
    </xf>
    <xf numFmtId="0" fontId="22" fillId="8" borderId="35" xfId="3" applyFont="1" applyFill="1" applyBorder="1" applyAlignment="1">
      <alignment horizontal="right" vertical="center" wrapText="1"/>
    </xf>
    <xf numFmtId="0" fontId="22" fillId="8" borderId="100" xfId="3" applyFont="1" applyFill="1" applyBorder="1" applyAlignment="1">
      <alignment horizontal="right" vertical="center" wrapText="1"/>
    </xf>
    <xf numFmtId="3" fontId="0" fillId="0" borderId="101" xfId="0" applyNumberFormat="1" applyBorder="1"/>
    <xf numFmtId="164" fontId="0" fillId="0" borderId="101" xfId="0" applyNumberFormat="1" applyBorder="1"/>
    <xf numFmtId="3" fontId="0" fillId="0" borderId="102" xfId="0" applyNumberFormat="1" applyBorder="1"/>
    <xf numFmtId="3" fontId="0" fillId="0" borderId="103" xfId="0" applyNumberFormat="1" applyBorder="1"/>
    <xf numFmtId="0" fontId="10" fillId="2" borderId="101" xfId="2" applyFont="1" applyFill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3" fontId="18" fillId="5" borderId="34" xfId="3" applyNumberFormat="1" applyFont="1" applyFill="1" applyBorder="1"/>
    <xf numFmtId="0" fontId="19" fillId="0" borderId="61" xfId="3" applyFont="1" applyBorder="1" applyAlignment="1">
      <alignment horizontal="center" vertical="center" wrapText="1"/>
    </xf>
    <xf numFmtId="0" fontId="5" fillId="0" borderId="61" xfId="3" applyFont="1" applyBorder="1" applyAlignment="1">
      <alignment horizontal="left" vertical="center" wrapText="1" indent="1"/>
    </xf>
    <xf numFmtId="3" fontId="6" fillId="0" borderId="95" xfId="0" applyNumberFormat="1" applyFont="1" applyBorder="1"/>
    <xf numFmtId="2" fontId="18" fillId="0" borderId="104" xfId="3" applyNumberFormat="1" applyFont="1" applyBorder="1" applyAlignment="1">
      <alignment horizontal="center"/>
    </xf>
    <xf numFmtId="2" fontId="18" fillId="0" borderId="105" xfId="3" applyNumberFormat="1" applyFont="1" applyBorder="1" applyAlignment="1">
      <alignment horizontal="center"/>
    </xf>
    <xf numFmtId="2" fontId="18" fillId="0" borderId="106" xfId="3" applyNumberFormat="1" applyFont="1" applyBorder="1" applyAlignment="1">
      <alignment horizontal="center"/>
    </xf>
    <xf numFmtId="2" fontId="18" fillId="0" borderId="107" xfId="3" applyNumberFormat="1" applyFont="1" applyBorder="1" applyAlignment="1">
      <alignment horizontal="center"/>
    </xf>
    <xf numFmtId="2" fontId="18" fillId="0" borderId="108" xfId="3" applyNumberFormat="1" applyFont="1" applyBorder="1" applyAlignment="1">
      <alignment horizontal="center"/>
    </xf>
    <xf numFmtId="0" fontId="19" fillId="0" borderId="61" xfId="3" applyFont="1" applyBorder="1" applyAlignment="1">
      <alignment horizontal="center" vertical="top" wrapText="1"/>
    </xf>
    <xf numFmtId="0" fontId="19" fillId="0" borderId="61" xfId="3" applyFont="1" applyBorder="1" applyAlignment="1">
      <alignment horizontal="left" vertical="top" wrapText="1" indent="1"/>
    </xf>
    <xf numFmtId="3" fontId="18" fillId="0" borderId="104" xfId="3" applyNumberFormat="1" applyFont="1" applyBorder="1" applyAlignment="1">
      <alignment horizontal="right"/>
    </xf>
    <xf numFmtId="3" fontId="18" fillId="0" borderId="105" xfId="3" applyNumberFormat="1" applyFont="1" applyBorder="1" applyAlignment="1">
      <alignment horizontal="right"/>
    </xf>
    <xf numFmtId="3" fontId="18" fillId="0" borderId="106" xfId="3" applyNumberFormat="1" applyFont="1" applyBorder="1" applyAlignment="1">
      <alignment horizontal="right"/>
    </xf>
    <xf numFmtId="3" fontId="18" fillId="0" borderId="107" xfId="3" applyNumberFormat="1" applyFont="1" applyBorder="1" applyAlignment="1">
      <alignment horizontal="right"/>
    </xf>
    <xf numFmtId="3" fontId="18" fillId="0" borderId="108" xfId="3" applyNumberFormat="1" applyFont="1" applyBorder="1" applyAlignment="1">
      <alignment horizontal="right"/>
    </xf>
    <xf numFmtId="3" fontId="18" fillId="0" borderId="105" xfId="3" applyNumberFormat="1" applyFont="1" applyBorder="1" applyAlignment="1">
      <alignment horizontal="right" wrapText="1"/>
    </xf>
    <xf numFmtId="49" fontId="19" fillId="0" borderId="61" xfId="3" applyNumberFormat="1" applyFont="1" applyBorder="1" applyAlignment="1">
      <alignment horizontal="center" vertical="center" wrapText="1"/>
    </xf>
    <xf numFmtId="0" fontId="19" fillId="0" borderId="61" xfId="3" applyFont="1" applyBorder="1" applyAlignment="1">
      <alignment horizontal="left" vertical="center" wrapText="1" indent="2"/>
    </xf>
    <xf numFmtId="0" fontId="5" fillId="0" borderId="61" xfId="3" applyFont="1" applyBorder="1" applyAlignment="1">
      <alignment horizontal="left" vertical="center" wrapText="1" indent="4"/>
    </xf>
    <xf numFmtId="0" fontId="22" fillId="0" borderId="61" xfId="3" applyFont="1" applyBorder="1" applyAlignment="1">
      <alignment horizontal="left" vertical="center" wrapText="1" indent="3"/>
    </xf>
    <xf numFmtId="49" fontId="24" fillId="0" borderId="61" xfId="3" applyNumberFormat="1" applyFont="1" applyBorder="1" applyAlignment="1">
      <alignment horizontal="center" vertical="center" wrapText="1"/>
    </xf>
    <xf numFmtId="0" fontId="25" fillId="0" borderId="61" xfId="3" applyFont="1" applyBorder="1" applyAlignment="1">
      <alignment horizontal="left" vertical="center" wrapText="1" indent="4"/>
    </xf>
    <xf numFmtId="3" fontId="18" fillId="5" borderId="107" xfId="3" applyNumberFormat="1" applyFont="1" applyFill="1" applyBorder="1" applyAlignment="1">
      <alignment horizontal="right"/>
    </xf>
    <xf numFmtId="0" fontId="25" fillId="0" borderId="61" xfId="3" applyFont="1" applyBorder="1" applyAlignment="1">
      <alignment horizontal="left" vertical="center" wrapText="1" indent="3"/>
    </xf>
    <xf numFmtId="0" fontId="22" fillId="0" borderId="61" xfId="3" applyFont="1" applyBorder="1" applyAlignment="1">
      <alignment horizontal="left" vertical="center" wrapText="1" indent="2"/>
    </xf>
    <xf numFmtId="0" fontId="28" fillId="0" borderId="109" xfId="6" applyFont="1" applyBorder="1" applyAlignment="1" applyProtection="1">
      <alignment horizontal="left" vertical="top" wrapText="1" indent="4"/>
      <protection hidden="1"/>
    </xf>
    <xf numFmtId="3" fontId="6" fillId="0" borderId="110" xfId="0" applyNumberFormat="1" applyFont="1" applyBorder="1"/>
    <xf numFmtId="3" fontId="6" fillId="0" borderId="111" xfId="0" applyNumberFormat="1" applyFont="1" applyBorder="1"/>
    <xf numFmtId="3" fontId="6" fillId="0" borderId="112" xfId="0" applyNumberFormat="1" applyFont="1" applyBorder="1"/>
    <xf numFmtId="3" fontId="6" fillId="0" borderId="113" xfId="0" applyNumberFormat="1" applyFont="1" applyBorder="1"/>
    <xf numFmtId="3" fontId="6" fillId="0" borderId="110" xfId="2" applyNumberFormat="1" applyFont="1" applyBorder="1"/>
    <xf numFmtId="3" fontId="6" fillId="0" borderId="111" xfId="2" applyNumberFormat="1" applyFont="1" applyBorder="1"/>
    <xf numFmtId="3" fontId="18" fillId="0" borderId="114" xfId="3" applyNumberFormat="1" applyFont="1" applyBorder="1" applyAlignment="1">
      <alignment horizontal="right"/>
    </xf>
    <xf numFmtId="3" fontId="18" fillId="0" borderId="115" xfId="3" applyNumberFormat="1" applyFont="1" applyBorder="1" applyAlignment="1">
      <alignment horizontal="right" wrapText="1"/>
    </xf>
    <xf numFmtId="3" fontId="18" fillId="0" borderId="116" xfId="3" applyNumberFormat="1" applyFont="1" applyBorder="1" applyAlignment="1">
      <alignment horizontal="right"/>
    </xf>
    <xf numFmtId="3" fontId="18" fillId="0" borderId="117" xfId="3" applyNumberFormat="1" applyFont="1" applyBorder="1" applyAlignment="1">
      <alignment horizontal="right"/>
    </xf>
    <xf numFmtId="3" fontId="18" fillId="0" borderId="115" xfId="3" applyNumberFormat="1" applyFont="1" applyBorder="1" applyAlignment="1">
      <alignment horizontal="right"/>
    </xf>
    <xf numFmtId="3" fontId="18" fillId="0" borderId="118" xfId="3" applyNumberFormat="1" applyFont="1" applyBorder="1" applyAlignment="1">
      <alignment horizontal="right"/>
    </xf>
    <xf numFmtId="49" fontId="19" fillId="0" borderId="109" xfId="3" applyNumberFormat="1" applyFont="1" applyBorder="1" applyAlignment="1">
      <alignment horizontal="center" vertical="center" wrapText="1"/>
    </xf>
    <xf numFmtId="0" fontId="19" fillId="0" borderId="109" xfId="3" applyFont="1" applyBorder="1" applyAlignment="1">
      <alignment horizontal="left" vertical="center" wrapText="1" indent="2"/>
    </xf>
    <xf numFmtId="3" fontId="18" fillId="5" borderId="117" xfId="3" applyNumberFormat="1" applyFont="1" applyFill="1" applyBorder="1" applyAlignment="1">
      <alignment horizontal="right"/>
    </xf>
    <xf numFmtId="49" fontId="30" fillId="0" borderId="119" xfId="6" applyNumberFormat="1" applyFont="1" applyBorder="1" applyAlignment="1">
      <alignment horizontal="centerContinuous" vertical="center" wrapText="1"/>
    </xf>
    <xf numFmtId="0" fontId="30" fillId="0" borderId="120" xfId="6" applyFont="1" applyBorder="1" applyAlignment="1">
      <alignment horizontal="left" vertical="top" wrapText="1" indent="4"/>
    </xf>
    <xf numFmtId="3" fontId="6" fillId="0" borderId="121" xfId="0" applyNumberFormat="1" applyFont="1" applyBorder="1"/>
    <xf numFmtId="3" fontId="6" fillId="0" borderId="122" xfId="0" applyNumberFormat="1" applyFont="1" applyBorder="1"/>
    <xf numFmtId="3" fontId="6" fillId="0" borderId="123" xfId="0" applyNumberFormat="1" applyFont="1" applyBorder="1"/>
    <xf numFmtId="3" fontId="6" fillId="0" borderId="124" xfId="0" applyNumberFormat="1" applyFont="1" applyBorder="1"/>
    <xf numFmtId="3" fontId="6" fillId="0" borderId="121" xfId="2" applyNumberFormat="1" applyFont="1" applyBorder="1"/>
    <xf numFmtId="3" fontId="6" fillId="0" borderId="122" xfId="2" applyNumberFormat="1" applyFont="1" applyBorder="1"/>
    <xf numFmtId="3" fontId="18" fillId="0" borderId="125" xfId="3" applyNumberFormat="1" applyFont="1" applyBorder="1" applyAlignment="1">
      <alignment horizontal="right"/>
    </xf>
    <xf numFmtId="3" fontId="18" fillId="0" borderId="126" xfId="3" applyNumberFormat="1" applyFont="1" applyBorder="1" applyAlignment="1">
      <alignment horizontal="right" wrapText="1"/>
    </xf>
    <xf numFmtId="3" fontId="18" fillId="0" borderId="127" xfId="3" applyNumberFormat="1" applyFont="1" applyBorder="1" applyAlignment="1">
      <alignment horizontal="right"/>
    </xf>
    <xf numFmtId="3" fontId="18" fillId="0" borderId="128" xfId="3" applyNumberFormat="1" applyFont="1" applyBorder="1" applyAlignment="1">
      <alignment horizontal="right"/>
    </xf>
    <xf numFmtId="3" fontId="18" fillId="0" borderId="126" xfId="3" applyNumberFormat="1" applyFont="1" applyBorder="1" applyAlignment="1">
      <alignment horizontal="right"/>
    </xf>
    <xf numFmtId="3" fontId="18" fillId="0" borderId="129" xfId="3" applyNumberFormat="1" applyFont="1" applyBorder="1" applyAlignment="1">
      <alignment horizontal="right"/>
    </xf>
    <xf numFmtId="3" fontId="18" fillId="5" borderId="128" xfId="3" applyNumberFormat="1" applyFont="1" applyFill="1" applyBorder="1" applyAlignment="1">
      <alignment horizontal="right"/>
    </xf>
    <xf numFmtId="49" fontId="19" fillId="0" borderId="119" xfId="3" applyNumberFormat="1" applyFont="1" applyBorder="1" applyAlignment="1">
      <alignment horizontal="center" vertical="center" wrapText="1"/>
    </xf>
    <xf numFmtId="0" fontId="19" fillId="0" borderId="119" xfId="3" applyFont="1" applyBorder="1" applyAlignment="1">
      <alignment horizontal="left" vertical="center" wrapText="1" indent="2"/>
    </xf>
    <xf numFmtId="0" fontId="19" fillId="0" borderId="120" xfId="3" applyFont="1" applyBorder="1" applyAlignment="1">
      <alignment horizontal="left" vertical="center" wrapText="1" indent="2"/>
    </xf>
    <xf numFmtId="0" fontId="19" fillId="0" borderId="119" xfId="3" applyFont="1" applyBorder="1" applyAlignment="1">
      <alignment horizontal="center" vertical="center" wrapText="1"/>
    </xf>
    <xf numFmtId="0" fontId="19" fillId="0" borderId="119" xfId="3" applyFont="1" applyBorder="1" applyAlignment="1">
      <alignment horizontal="left" vertical="center" wrapText="1" indent="1"/>
    </xf>
    <xf numFmtId="0" fontId="10" fillId="0" borderId="130" xfId="0" applyFont="1" applyBorder="1" applyAlignment="1">
      <alignment horizontal="center" vertical="center"/>
    </xf>
    <xf numFmtId="0" fontId="22" fillId="0" borderId="119" xfId="3" applyFont="1" applyBorder="1" applyAlignment="1">
      <alignment horizontal="left" vertical="center" wrapText="1" indent="1"/>
    </xf>
    <xf numFmtId="0" fontId="19" fillId="0" borderId="131" xfId="3" applyFont="1" applyBorder="1" applyAlignment="1">
      <alignment horizontal="center" vertical="center" wrapText="1"/>
    </xf>
    <xf numFmtId="0" fontId="19" fillId="0" borderId="131" xfId="3" applyFont="1" applyBorder="1" applyAlignment="1">
      <alignment horizontal="left" vertical="center" wrapText="1" indent="1"/>
    </xf>
    <xf numFmtId="0" fontId="5" fillId="0" borderId="119" xfId="3" applyFont="1" applyBorder="1" applyAlignment="1">
      <alignment horizontal="left" vertical="center" wrapText="1" indent="1"/>
    </xf>
    <xf numFmtId="2" fontId="18" fillId="0" borderId="125" xfId="3" applyNumberFormat="1" applyFont="1" applyBorder="1" applyAlignment="1">
      <alignment horizontal="center"/>
    </xf>
    <xf numFmtId="2" fontId="18" fillId="0" borderId="127" xfId="3" applyNumberFormat="1" applyFont="1" applyBorder="1" applyAlignment="1">
      <alignment horizontal="center"/>
    </xf>
    <xf numFmtId="2" fontId="18" fillId="0" borderId="128" xfId="3" applyNumberFormat="1" applyFont="1" applyBorder="1" applyAlignment="1">
      <alignment horizontal="center"/>
    </xf>
    <xf numFmtId="2" fontId="18" fillId="0" borderId="126" xfId="3" applyNumberFormat="1" applyFont="1" applyBorder="1" applyAlignment="1">
      <alignment horizontal="center"/>
    </xf>
    <xf numFmtId="2" fontId="18" fillId="0" borderId="129" xfId="3" applyNumberFormat="1" applyFont="1" applyBorder="1" applyAlignment="1">
      <alignment horizontal="center"/>
    </xf>
    <xf numFmtId="0" fontId="5" fillId="0" borderId="119" xfId="3" applyFont="1" applyBorder="1" applyAlignment="1">
      <alignment horizontal="left" vertical="center" wrapText="1" indent="4"/>
    </xf>
    <xf numFmtId="3" fontId="18" fillId="0" borderId="125" xfId="3" applyNumberFormat="1" applyFont="1" applyBorder="1"/>
    <xf numFmtId="3" fontId="18" fillId="0" borderId="126" xfId="3" applyNumberFormat="1" applyFont="1" applyBorder="1"/>
    <xf numFmtId="3" fontId="18" fillId="0" borderId="127" xfId="3" applyNumberFormat="1" applyFont="1" applyBorder="1"/>
    <xf numFmtId="3" fontId="18" fillId="0" borderId="128" xfId="3" applyNumberFormat="1" applyFont="1" applyBorder="1"/>
    <xf numFmtId="3" fontId="18" fillId="0" borderId="129" xfId="3" applyNumberFormat="1" applyFont="1" applyBorder="1"/>
    <xf numFmtId="3" fontId="6" fillId="0" borderId="132" xfId="0" applyNumberFormat="1" applyFont="1" applyBorder="1"/>
    <xf numFmtId="3" fontId="6" fillId="0" borderId="133" xfId="0" applyNumberFormat="1" applyFont="1" applyBorder="1"/>
    <xf numFmtId="3" fontId="6" fillId="0" borderId="134" xfId="0" applyNumberFormat="1" applyFont="1" applyBorder="1"/>
    <xf numFmtId="3" fontId="6" fillId="0" borderId="135" xfId="0" applyNumberFormat="1" applyFont="1" applyBorder="1"/>
    <xf numFmtId="3" fontId="6" fillId="0" borderId="132" xfId="2" applyNumberFormat="1" applyFont="1" applyBorder="1"/>
    <xf numFmtId="3" fontId="6" fillId="0" borderId="133" xfId="2" applyNumberFormat="1" applyFont="1" applyBorder="1"/>
    <xf numFmtId="3" fontId="18" fillId="0" borderId="136" xfId="3" applyNumberFormat="1" applyFont="1" applyBorder="1" applyAlignment="1">
      <alignment horizontal="right"/>
    </xf>
    <xf numFmtId="3" fontId="18" fillId="0" borderId="137" xfId="3" applyNumberFormat="1" applyFont="1" applyBorder="1" applyAlignment="1">
      <alignment horizontal="right" wrapText="1"/>
    </xf>
    <xf numFmtId="3" fontId="18" fillId="0" borderId="138" xfId="3" applyNumberFormat="1" applyFont="1" applyBorder="1" applyAlignment="1">
      <alignment horizontal="right"/>
    </xf>
    <xf numFmtId="3" fontId="18" fillId="0" borderId="139" xfId="3" applyNumberFormat="1" applyFont="1" applyBorder="1" applyAlignment="1">
      <alignment horizontal="right"/>
    </xf>
    <xf numFmtId="0" fontId="22" fillId="0" borderId="123" xfId="6" applyFont="1" applyBorder="1" applyAlignment="1">
      <alignment horizontal="left" vertical="center" wrapText="1" indent="1"/>
    </xf>
    <xf numFmtId="3" fontId="18" fillId="0" borderId="137" xfId="3" applyNumberFormat="1" applyFont="1" applyBorder="1" applyAlignment="1">
      <alignment horizontal="right"/>
    </xf>
    <xf numFmtId="3" fontId="18" fillId="0" borderId="140" xfId="3" applyNumberFormat="1" applyFont="1" applyBorder="1" applyAlignment="1">
      <alignment horizontal="right"/>
    </xf>
    <xf numFmtId="3" fontId="18" fillId="0" borderId="141" xfId="3" applyNumberFormat="1" applyFont="1" applyBorder="1" applyAlignment="1">
      <alignment horizontal="right"/>
    </xf>
    <xf numFmtId="3" fontId="18" fillId="0" borderId="142" xfId="3" applyNumberFormat="1" applyFont="1" applyBorder="1" applyAlignment="1">
      <alignment horizontal="right" wrapText="1"/>
    </xf>
    <xf numFmtId="3" fontId="18" fillId="0" borderId="143" xfId="3" applyNumberFormat="1" applyFont="1" applyBorder="1" applyAlignment="1">
      <alignment horizontal="right"/>
    </xf>
    <xf numFmtId="3" fontId="18" fillId="0" borderId="144" xfId="3" applyNumberFormat="1" applyFont="1" applyBorder="1" applyAlignment="1">
      <alignment horizontal="right"/>
    </xf>
    <xf numFmtId="3" fontId="18" fillId="0" borderId="142" xfId="3" applyNumberFormat="1" applyFont="1" applyBorder="1" applyAlignment="1">
      <alignment horizontal="right"/>
    </xf>
    <xf numFmtId="3" fontId="18" fillId="0" borderId="145" xfId="3" applyNumberFormat="1" applyFont="1" applyBorder="1" applyAlignment="1">
      <alignment horizontal="right"/>
    </xf>
    <xf numFmtId="3" fontId="18" fillId="0" borderId="146" xfId="3" applyNumberFormat="1" applyFont="1" applyBorder="1" applyAlignment="1">
      <alignment horizontal="right"/>
    </xf>
    <xf numFmtId="0" fontId="19" fillId="0" borderId="147" xfId="3" applyFont="1" applyBorder="1" applyAlignment="1" applyProtection="1">
      <alignment horizontal="left" vertical="top" wrapText="1"/>
      <protection hidden="1"/>
    </xf>
    <xf numFmtId="3" fontId="22" fillId="11" borderId="148" xfId="3" applyNumberFormat="1" applyFont="1" applyFill="1" applyBorder="1" applyAlignment="1">
      <alignment horizontal="right"/>
    </xf>
    <xf numFmtId="0" fontId="16" fillId="0" borderId="147" xfId="3" applyFont="1" applyBorder="1" applyAlignment="1" applyProtection="1">
      <alignment horizontal="left" vertical="top" wrapText="1"/>
      <protection hidden="1"/>
    </xf>
    <xf numFmtId="3" fontId="22" fillId="10" borderId="148" xfId="3" applyNumberFormat="1" applyFont="1" applyFill="1" applyBorder="1" applyAlignment="1">
      <alignment horizontal="right" vertical="center" wrapText="1"/>
    </xf>
    <xf numFmtId="3" fontId="22" fillId="0" borderId="148" xfId="3" applyNumberFormat="1" applyFont="1" applyBorder="1" applyAlignment="1">
      <alignment horizontal="right"/>
    </xf>
    <xf numFmtId="0" fontId="19" fillId="0" borderId="147" xfId="3" applyFont="1" applyBorder="1" applyAlignment="1" applyProtection="1">
      <alignment horizontal="left" vertical="top" wrapText="1" indent="4"/>
      <protection hidden="1"/>
    </xf>
    <xf numFmtId="0" fontId="5" fillId="0" borderId="147" xfId="3" applyFont="1" applyBorder="1" applyAlignment="1" applyProtection="1">
      <alignment horizontal="left" vertical="top" wrapText="1" indent="4"/>
      <protection hidden="1"/>
    </xf>
    <xf numFmtId="0" fontId="5" fillId="0" borderId="147" xfId="3" applyFont="1" applyBorder="1" applyAlignment="1" applyProtection="1">
      <alignment horizontal="left" vertical="top" wrapText="1" indent="8"/>
      <protection hidden="1"/>
    </xf>
    <xf numFmtId="0" fontId="16" fillId="0" borderId="147" xfId="3" applyFont="1" applyBorder="1" applyAlignment="1" applyProtection="1">
      <alignment horizontal="left" vertical="top" wrapText="1" indent="4"/>
      <protection hidden="1"/>
    </xf>
    <xf numFmtId="3" fontId="22" fillId="0" borderId="148" xfId="3" applyNumberFormat="1" applyFont="1" applyFill="1" applyBorder="1" applyAlignment="1">
      <alignment horizontal="right"/>
    </xf>
    <xf numFmtId="3" fontId="22" fillId="0" borderId="148" xfId="3" applyNumberFormat="1" applyFont="1" applyFill="1" applyBorder="1" applyAlignment="1">
      <alignment horizontal="right" vertical="center" wrapText="1"/>
    </xf>
    <xf numFmtId="0" fontId="22" fillId="0" borderId="147" xfId="3" applyFont="1" applyBorder="1" applyAlignment="1" applyProtection="1">
      <alignment horizontal="left" vertical="top" wrapText="1" indent="6"/>
      <protection hidden="1"/>
    </xf>
    <xf numFmtId="0" fontId="22" fillId="0" borderId="147" xfId="3" applyFont="1" applyFill="1" applyBorder="1" applyAlignment="1">
      <alignment horizontal="left" vertical="center" wrapText="1" indent="6"/>
    </xf>
    <xf numFmtId="3" fontId="22" fillId="0" borderId="149" xfId="3" applyNumberFormat="1" applyFont="1" applyFill="1" applyBorder="1" applyAlignment="1">
      <alignment horizontal="right" vertical="center" wrapText="1"/>
    </xf>
    <xf numFmtId="3" fontId="22" fillId="0" borderId="149" xfId="3" applyNumberFormat="1" applyFont="1" applyFill="1" applyBorder="1" applyAlignment="1">
      <alignment horizontal="right"/>
    </xf>
    <xf numFmtId="3" fontId="22" fillId="0" borderId="150" xfId="3" applyNumberFormat="1" applyFont="1" applyFill="1" applyBorder="1" applyAlignment="1">
      <alignment horizontal="right"/>
    </xf>
    <xf numFmtId="0" fontId="5" fillId="0" borderId="147" xfId="3" applyFont="1" applyBorder="1" applyAlignment="1">
      <alignment horizontal="left" vertical="top" wrapText="1" indent="4"/>
    </xf>
    <xf numFmtId="0" fontId="5" fillId="0" borderId="147" xfId="3" applyFont="1" applyBorder="1" applyAlignment="1">
      <alignment horizontal="left" vertical="top" wrapText="1" indent="8"/>
    </xf>
    <xf numFmtId="0" fontId="22" fillId="0" borderId="147" xfId="3" applyFont="1" applyBorder="1" applyAlignment="1" applyProtection="1">
      <alignment horizontal="left" vertical="top" wrapText="1" indent="8"/>
      <protection hidden="1"/>
    </xf>
    <xf numFmtId="3" fontId="22" fillId="0" borderId="148" xfId="3" applyNumberFormat="1" applyFont="1" applyFill="1" applyBorder="1" applyAlignment="1"/>
    <xf numFmtId="0" fontId="22" fillId="8" borderId="149" xfId="3" applyFont="1" applyFill="1" applyBorder="1" applyAlignment="1">
      <alignment horizontal="right" vertical="center" wrapText="1"/>
    </xf>
    <xf numFmtId="0" fontId="22" fillId="0" borderId="149" xfId="3" applyFont="1" applyFill="1" applyBorder="1" applyAlignment="1">
      <alignment horizontal="right" vertical="center" wrapText="1"/>
    </xf>
    <xf numFmtId="0" fontId="19" fillId="0" borderId="147" xfId="5" applyFont="1" applyBorder="1" applyAlignment="1" applyProtection="1">
      <alignment horizontal="left" vertical="top" wrapText="1"/>
      <protection hidden="1"/>
    </xf>
    <xf numFmtId="0" fontId="19" fillId="0" borderId="151" xfId="3" applyFont="1" applyFill="1" applyBorder="1" applyAlignment="1" applyProtection="1">
      <alignment horizontal="left" vertical="top" wrapText="1" indent="1"/>
      <protection hidden="1"/>
    </xf>
    <xf numFmtId="0" fontId="19" fillId="0" borderId="152" xfId="5" applyFont="1" applyBorder="1" applyAlignment="1" applyProtection="1">
      <alignment horizontal="left" vertical="top" wrapText="1"/>
      <protection hidden="1"/>
    </xf>
    <xf numFmtId="0" fontId="14" fillId="0" borderId="150" xfId="3" applyFont="1" applyFill="1" applyBorder="1" applyAlignment="1">
      <alignment horizontal="center" vertical="center" wrapText="1"/>
    </xf>
    <xf numFmtId="3" fontId="22" fillId="11" borderId="153" xfId="3" applyNumberFormat="1" applyFont="1" applyFill="1" applyBorder="1" applyAlignment="1">
      <alignment horizontal="right"/>
    </xf>
    <xf numFmtId="3" fontId="22" fillId="0" borderId="153" xfId="3" applyNumberFormat="1" applyFont="1" applyBorder="1" applyAlignment="1">
      <alignment horizontal="right"/>
    </xf>
    <xf numFmtId="3" fontId="22" fillId="0" borderId="153" xfId="3" applyNumberFormat="1" applyFont="1" applyFill="1" applyBorder="1" applyAlignment="1">
      <alignment horizontal="right"/>
    </xf>
    <xf numFmtId="3" fontId="22" fillId="0" borderId="154" xfId="3" applyNumberFormat="1" applyFont="1" applyFill="1" applyBorder="1" applyAlignment="1">
      <alignment horizontal="right"/>
    </xf>
    <xf numFmtId="3" fontId="22" fillId="0" borderId="153" xfId="3" applyNumberFormat="1" applyFont="1" applyFill="1" applyBorder="1" applyAlignment="1"/>
    <xf numFmtId="0" fontId="22" fillId="0" borderId="147" xfId="6" applyFont="1" applyBorder="1" applyAlignment="1">
      <alignment horizontal="left" vertical="center" wrapText="1" indent="4"/>
    </xf>
    <xf numFmtId="3" fontId="22" fillId="8" borderId="149" xfId="3" applyNumberFormat="1" applyFont="1" applyFill="1" applyBorder="1" applyAlignment="1">
      <alignment horizontal="right"/>
    </xf>
    <xf numFmtId="0" fontId="14" fillId="10" borderId="119" xfId="3" applyFont="1" applyFill="1" applyBorder="1" applyAlignment="1">
      <alignment horizontal="center" vertical="center" wrapText="1"/>
    </xf>
    <xf numFmtId="3" fontId="22" fillId="0" borderId="119" xfId="3" applyNumberFormat="1" applyFont="1" applyBorder="1" applyAlignment="1">
      <alignment horizontal="right"/>
    </xf>
    <xf numFmtId="0" fontId="5" fillId="0" borderId="147" xfId="6" applyFont="1" applyBorder="1" applyAlignment="1" applyProtection="1">
      <alignment horizontal="left" vertical="top" wrapText="1" indent="10"/>
      <protection hidden="1"/>
    </xf>
    <xf numFmtId="49" fontId="22" fillId="0" borderId="94" xfId="6" applyNumberFormat="1" applyFont="1" applyBorder="1" applyAlignment="1">
      <alignment horizontal="centerContinuous" vertical="center" wrapText="1"/>
    </xf>
    <xf numFmtId="0" fontId="22" fillId="0" borderId="147" xfId="6" applyFont="1" applyFill="1" applyBorder="1" applyAlignment="1">
      <alignment horizontal="left" vertical="top" wrapText="1" indent="8"/>
    </xf>
    <xf numFmtId="3" fontId="19" fillId="11" borderId="96" xfId="3" applyNumberFormat="1" applyFont="1" applyFill="1" applyBorder="1" applyAlignment="1">
      <alignment horizontal="right"/>
    </xf>
    <xf numFmtId="3" fontId="22" fillId="8" borderId="154" xfId="3" applyNumberFormat="1" applyFont="1" applyFill="1" applyBorder="1" applyAlignment="1">
      <alignment horizontal="right"/>
    </xf>
    <xf numFmtId="3" fontId="22" fillId="11" borderId="157" xfId="3" applyNumberFormat="1" applyFont="1" applyFill="1" applyBorder="1" applyAlignment="1">
      <alignment horizontal="right"/>
    </xf>
    <xf numFmtId="3" fontId="22" fillId="11" borderId="119" xfId="3" applyNumberFormat="1" applyFont="1" applyFill="1" applyBorder="1" applyAlignment="1">
      <alignment horizontal="right"/>
    </xf>
    <xf numFmtId="0" fontId="14" fillId="0" borderId="119" xfId="3" applyFont="1" applyFill="1" applyBorder="1" applyAlignment="1">
      <alignment horizontal="center" vertical="center" wrapText="1"/>
    </xf>
    <xf numFmtId="3" fontId="22" fillId="0" borderId="119" xfId="3" applyNumberFormat="1" applyFont="1" applyFill="1" applyBorder="1" applyAlignment="1">
      <alignment horizontal="right"/>
    </xf>
    <xf numFmtId="3" fontId="22" fillId="0" borderId="119" xfId="3" applyNumberFormat="1" applyFont="1" applyFill="1" applyBorder="1" applyAlignment="1"/>
    <xf numFmtId="49" fontId="19" fillId="0" borderId="94" xfId="3" applyNumberFormat="1" applyFont="1" applyBorder="1" applyAlignment="1">
      <alignment horizontal="center" vertical="center" wrapText="1"/>
    </xf>
    <xf numFmtId="0" fontId="12" fillId="0" borderId="0" xfId="0" applyFont="1"/>
    <xf numFmtId="3" fontId="0" fillId="0" borderId="2" xfId="0" applyNumberFormat="1" applyBorder="1"/>
    <xf numFmtId="3" fontId="0" fillId="0" borderId="159" xfId="0" applyNumberFormat="1" applyBorder="1"/>
    <xf numFmtId="3" fontId="0" fillId="0" borderId="155" xfId="0" applyNumberFormat="1" applyBorder="1"/>
    <xf numFmtId="0" fontId="0" fillId="0" borderId="9" xfId="0" applyBorder="1"/>
    <xf numFmtId="0" fontId="0" fillId="0" borderId="10" xfId="0" applyBorder="1"/>
    <xf numFmtId="0" fontId="0" fillId="0" borderId="61" xfId="0" applyBorder="1"/>
    <xf numFmtId="0" fontId="0" fillId="0" borderId="150" xfId="0" applyBorder="1"/>
    <xf numFmtId="3" fontId="0" fillId="0" borderId="7" xfId="0" applyNumberFormat="1" applyBorder="1" applyAlignment="1">
      <alignment horizontal="right" indent="1"/>
    </xf>
    <xf numFmtId="3" fontId="0" fillId="0" borderId="4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3" fontId="0" fillId="0" borderId="123" xfId="0" applyNumberFormat="1" applyBorder="1" applyAlignment="1">
      <alignment horizontal="right" indent="1"/>
    </xf>
    <xf numFmtId="3" fontId="0" fillId="0" borderId="158" xfId="0" applyNumberFormat="1" applyBorder="1" applyAlignment="1">
      <alignment horizontal="right" indent="1"/>
    </xf>
    <xf numFmtId="3" fontId="0" fillId="0" borderId="122" xfId="0" applyNumberFormat="1" applyBorder="1" applyAlignment="1">
      <alignment horizontal="right" indent="1"/>
    </xf>
    <xf numFmtId="3" fontId="0" fillId="0" borderId="156" xfId="0" applyNumberFormat="1" applyBorder="1" applyAlignment="1">
      <alignment horizontal="right" indent="1"/>
    </xf>
    <xf numFmtId="3" fontId="0" fillId="0" borderId="159" xfId="0" applyNumberFormat="1" applyBorder="1" applyAlignment="1">
      <alignment horizontal="right" indent="1"/>
    </xf>
    <xf numFmtId="3" fontId="0" fillId="0" borderId="155" xfId="0" applyNumberFormat="1" applyBorder="1" applyAlignment="1">
      <alignment horizontal="right" indent="1"/>
    </xf>
    <xf numFmtId="3" fontId="0" fillId="0" borderId="6" xfId="0" applyNumberFormat="1" applyBorder="1" applyAlignment="1">
      <alignment horizontal="right" indent="1"/>
    </xf>
    <xf numFmtId="3" fontId="0" fillId="0" borderId="46" xfId="0" applyNumberFormat="1" applyBorder="1" applyAlignment="1">
      <alignment horizontal="right" indent="1"/>
    </xf>
    <xf numFmtId="3" fontId="0" fillId="0" borderId="47" xfId="0" applyNumberFormat="1" applyBorder="1" applyAlignment="1">
      <alignment horizontal="right" indent="1"/>
    </xf>
    <xf numFmtId="3" fontId="0" fillId="0" borderId="50" xfId="0" applyNumberFormat="1" applyBorder="1" applyAlignment="1">
      <alignment horizontal="right" indent="1"/>
    </xf>
    <xf numFmtId="3" fontId="0" fillId="0" borderId="101" xfId="0" applyNumberFormat="1" applyBorder="1" applyAlignment="1">
      <alignment horizontal="right" indent="1"/>
    </xf>
    <xf numFmtId="4" fontId="0" fillId="0" borderId="77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11" xfId="0" applyBorder="1"/>
    <xf numFmtId="0" fontId="0" fillId="0" borderId="160" xfId="0" applyBorder="1"/>
    <xf numFmtId="4" fontId="0" fillId="0" borderId="16" xfId="0" applyNumberFormat="1" applyBorder="1" applyAlignment="1">
      <alignment horizontal="right" indent="1"/>
    </xf>
    <xf numFmtId="4" fontId="0" fillId="0" borderId="50" xfId="0" applyNumberFormat="1" applyBorder="1" applyAlignment="1">
      <alignment horizontal="right" indent="1"/>
    </xf>
    <xf numFmtId="4" fontId="0" fillId="0" borderId="101" xfId="0" applyNumberFormat="1" applyBorder="1" applyAlignment="1">
      <alignment horizontal="right" indent="1"/>
    </xf>
    <xf numFmtId="4" fontId="0" fillId="0" borderId="8" xfId="0" applyNumberFormat="1" applyBorder="1" applyAlignment="1">
      <alignment horizontal="right" indent="1"/>
    </xf>
    <xf numFmtId="4" fontId="0" fillId="0" borderId="7" xfId="0" applyNumberFormat="1" applyBorder="1" applyAlignment="1">
      <alignment horizontal="right" indent="1"/>
    </xf>
    <xf numFmtId="4" fontId="0" fillId="0" borderId="4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0" fontId="0" fillId="6" borderId="6" xfId="0" applyFill="1" applyBorder="1" applyAlignment="1">
      <alignment horizontal="right" indent="1"/>
    </xf>
    <xf numFmtId="0" fontId="0" fillId="6" borderId="46" xfId="0" applyFill="1" applyBorder="1" applyAlignment="1">
      <alignment horizontal="right" indent="1"/>
    </xf>
    <xf numFmtId="0" fontId="0" fillId="6" borderId="47" xfId="0" applyFill="1" applyBorder="1" applyAlignment="1">
      <alignment horizontal="right" indent="1"/>
    </xf>
    <xf numFmtId="3" fontId="0" fillId="0" borderId="161" xfId="0" applyNumberFormat="1" applyBorder="1"/>
    <xf numFmtId="3" fontId="0" fillId="0" borderId="162" xfId="0" applyNumberFormat="1" applyBorder="1"/>
    <xf numFmtId="3" fontId="0" fillId="0" borderId="163" xfId="0" applyNumberFormat="1" applyBorder="1"/>
    <xf numFmtId="3" fontId="0" fillId="0" borderId="164" xfId="0" applyNumberFormat="1" applyBorder="1"/>
    <xf numFmtId="164" fontId="0" fillId="0" borderId="2" xfId="0" applyNumberFormat="1" applyBorder="1"/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0" borderId="78" xfId="5" applyFont="1" applyFill="1" applyBorder="1" applyAlignment="1">
      <alignment horizontal="left" vertical="center" indent="1"/>
    </xf>
    <xf numFmtId="0" fontId="10" fillId="0" borderId="82" xfId="5" applyFont="1" applyFill="1" applyBorder="1" applyAlignment="1">
      <alignment horizontal="left" vertical="center" indent="1"/>
    </xf>
    <xf numFmtId="0" fontId="10" fillId="0" borderId="79" xfId="5" applyFont="1" applyFill="1" applyBorder="1" applyAlignment="1">
      <alignment horizontal="left" vertical="center"/>
    </xf>
    <xf numFmtId="0" fontId="10" fillId="0" borderId="83" xfId="5" applyFont="1" applyFill="1" applyBorder="1" applyAlignment="1">
      <alignment horizontal="left" vertical="center"/>
    </xf>
    <xf numFmtId="0" fontId="14" fillId="10" borderId="80" xfId="5" applyFont="1" applyFill="1" applyBorder="1" applyAlignment="1">
      <alignment horizontal="center" vertical="center" wrapText="1"/>
    </xf>
    <xf numFmtId="0" fontId="14" fillId="10" borderId="84" xfId="5" applyFont="1" applyFill="1" applyBorder="1" applyAlignment="1">
      <alignment horizontal="center" vertical="center" wrapText="1"/>
    </xf>
    <xf numFmtId="3" fontId="0" fillId="0" borderId="38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3" fontId="0" fillId="0" borderId="39" xfId="0" applyNumberFormat="1" applyBorder="1" applyAlignment="1">
      <alignment horizontal="right"/>
    </xf>
    <xf numFmtId="3" fontId="0" fillId="0" borderId="40" xfId="0" applyNumberFormat="1" applyBorder="1" applyAlignment="1">
      <alignment horizontal="right"/>
    </xf>
    <xf numFmtId="3" fontId="0" fillId="0" borderId="41" xfId="0" applyNumberFormat="1" applyBorder="1" applyAlignment="1">
      <alignment horizontal="right"/>
    </xf>
    <xf numFmtId="3" fontId="0" fillId="2" borderId="42" xfId="0" applyNumberFormat="1" applyFill="1" applyBorder="1"/>
    <xf numFmtId="3" fontId="0" fillId="2" borderId="43" xfId="0" applyNumberFormat="1" applyFill="1" applyBorder="1"/>
    <xf numFmtId="3" fontId="0" fillId="2" borderId="35" xfId="0" applyNumberFormat="1" applyFill="1" applyBorder="1"/>
    <xf numFmtId="4" fontId="0" fillId="0" borderId="51" xfId="0" applyNumberFormat="1" applyBorder="1" applyAlignment="1">
      <alignment horizontal="right" indent="1"/>
    </xf>
    <xf numFmtId="0" fontId="0" fillId="0" borderId="1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0" fontId="0" fillId="0" borderId="7" xfId="0" applyBorder="1" applyAlignment="1">
      <alignment horizontal="right" indent="1"/>
    </xf>
  </cellXfs>
  <cellStyles count="13">
    <cellStyle name="Normální" xfId="0" builtinId="0"/>
    <cellStyle name="Normální 17" xfId="8" xr:uid="{7FD03D17-E9C2-418E-A6F2-49AD80F02635}"/>
    <cellStyle name="Normální 2" xfId="10" xr:uid="{4B80BC58-C522-4470-946E-A5CE81C879BA}"/>
    <cellStyle name="normální 2 2" xfId="7" xr:uid="{00000000-0005-0000-0000-000001000000}"/>
    <cellStyle name="Normální 2 3" xfId="11" xr:uid="{1D6817FF-98CD-4E30-A164-E5AE57A51775}"/>
    <cellStyle name="normální 3" xfId="1" xr:uid="{00000000-0005-0000-0000-000002000000}"/>
    <cellStyle name="normální 3 2" xfId="12" xr:uid="{5FA3AD85-09A6-48A1-886D-536D24A2A77A}"/>
    <cellStyle name="normální_tab.2 2" xfId="9" xr:uid="{A3AB9295-050B-4AC0-AC61-3D10EA15F011}"/>
    <cellStyle name="normální_tab.3" xfId="5" xr:uid="{00000000-0005-0000-0000-000003000000}"/>
    <cellStyle name="normální_Tabulky a grafy 1 až 11_prac_IIp2006" xfId="2" xr:uid="{00000000-0005-0000-0000-000004000000}"/>
    <cellStyle name="normální_zákl.ukazatele95" xfId="3" xr:uid="{00000000-0005-0000-0000-000005000000}"/>
    <cellStyle name="normální_zákl.ukazatele95 2 2" xfId="6" xr:uid="{00000000-0005-0000-0000-000006000000}"/>
    <cellStyle name="Procenta" xfId="4" builtinId="5"/>
  </cellStyles>
  <dxfs count="0"/>
  <tableStyles count="0" defaultTableStyle="TableStyleMedium9" defaultPivotStyle="PivotStyleLight16"/>
  <colors>
    <mruColors>
      <color rgb="FF00FF00"/>
      <color rgb="FF56E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2017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64-4956-A70E-27412354358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64-4956-A70E-27412354358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64-4956-A70E-27412354358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864-4956-A70E-27412354358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864-4956-A70E-27412354358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864-4956-A70E-27412354358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864-4956-A70E-274123543588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864-4956-A70E-274123543588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864-4956-A70E-27412354358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864-4956-A70E-274123543588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864-4956-A70E-274123543588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64-4956-A70E-274123543588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64-4956-A70E-274123543588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64-4956-A70E-274123543588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64-4956-A70E-274123543588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64-4956-A70E-274123543588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64-4956-A70E-274123543588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64-4956-A70E-274123543588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864-4956-A70E-274123543588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864-4956-A70E-274123543588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864-4956-A70E-274123543588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864-4956-A70E-274123543588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864-4956-A70E-274123543588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864-4956-A70E-274123543588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Vstupy_grafy!$U$24:$U$36</c:f>
              <c:numCache>
                <c:formatCode>0.00%</c:formatCode>
                <c:ptCount val="13"/>
                <c:pt idx="0">
                  <c:v>4.0913696324194879E-2</c:v>
                </c:pt>
                <c:pt idx="1">
                  <c:v>5.7884879279706002E-2</c:v>
                </c:pt>
                <c:pt idx="2">
                  <c:v>1.1145737047659589E-2</c:v>
                </c:pt>
                <c:pt idx="3">
                  <c:v>3.912621754556049E-2</c:v>
                </c:pt>
                <c:pt idx="4">
                  <c:v>7.1731041417114538E-3</c:v>
                </c:pt>
                <c:pt idx="5">
                  <c:v>1.4642343687580779E-2</c:v>
                </c:pt>
                <c:pt idx="6">
                  <c:v>8.6849849252610467E-2</c:v>
                </c:pt>
                <c:pt idx="7">
                  <c:v>6.2257826053403478E-2</c:v>
                </c:pt>
                <c:pt idx="8">
                  <c:v>0.47608522663606334</c:v>
                </c:pt>
                <c:pt idx="9">
                  <c:v>1.2417009218798502E-2</c:v>
                </c:pt>
                <c:pt idx="10">
                  <c:v>1.5788003638087401E-2</c:v>
                </c:pt>
                <c:pt idx="11">
                  <c:v>0.16007524682129562</c:v>
                </c:pt>
                <c:pt idx="12">
                  <c:v>1.5640860353328019E-2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864-4956-A70E-2741235435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2008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54-43CE-80F6-6901E887FB8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54-43CE-80F6-6901E887FB8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54-43CE-80F6-6901E887FB8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54-43CE-80F6-6901E887FB8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54-43CE-80F6-6901E887FB8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54-43CE-80F6-6901E887FB8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454-43CE-80F6-6901E887FB89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454-43CE-80F6-6901E887FB89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454-43CE-80F6-6901E887FB8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454-43CE-80F6-6901E887FB89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454-43CE-80F6-6901E887FB89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54-43CE-80F6-6901E887FB89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54-43CE-80F6-6901E887FB89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54-43CE-80F6-6901E887FB89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54-43CE-80F6-6901E887FB89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54-43CE-80F6-6901E887FB89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54-43CE-80F6-6901E887FB89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54-43CE-80F6-6901E887FB89}"/>
                </c:ext>
              </c:extLst>
            </c:dLbl>
            <c:dLbl>
              <c:idx val="7"/>
              <c:layout>
                <c:manualLayout>
                  <c:x val="9.3041802285077552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54-43CE-80F6-6901E887FB89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54-43CE-80F6-6901E887FB89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454-43CE-80F6-6901E887FB89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454-43CE-80F6-6901E887FB89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454-43CE-80F6-6901E887FB89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454-43CE-80F6-6901E887FB8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Vstupy_grafy!$L$24:$L$36</c:f>
              <c:numCache>
                <c:formatCode>0.00%</c:formatCode>
                <c:ptCount val="13"/>
                <c:pt idx="0">
                  <c:v>4.7707761355819188E-2</c:v>
                </c:pt>
                <c:pt idx="1">
                  <c:v>5.292719871007516E-2</c:v>
                </c:pt>
                <c:pt idx="2">
                  <c:v>9.4311684680098203E-3</c:v>
                </c:pt>
                <c:pt idx="3">
                  <c:v>3.8486679299776075E-2</c:v>
                </c:pt>
                <c:pt idx="4">
                  <c:v>5.5471044291284808E-3</c:v>
                </c:pt>
                <c:pt idx="5">
                  <c:v>1.553591230671718E-2</c:v>
                </c:pt>
                <c:pt idx="6">
                  <c:v>7.7437559700423708E-2</c:v>
                </c:pt>
                <c:pt idx="7">
                  <c:v>0</c:v>
                </c:pt>
                <c:pt idx="8">
                  <c:v>0.51686242109562031</c:v>
                </c:pt>
                <c:pt idx="9">
                  <c:v>1.5110498393374258E-2</c:v>
                </c:pt>
                <c:pt idx="10">
                  <c:v>1.5116395921417565E-2</c:v>
                </c:pt>
                <c:pt idx="11">
                  <c:v>0.20004802734277388</c:v>
                </c:pt>
                <c:pt idx="12">
                  <c:v>5.7892729768643358E-3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454-43CE-80F6-6901E887FB8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2007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9BA-45A6-9267-D00C36568D5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9BA-45A6-9267-D00C36568D55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9BA-45A6-9267-D00C36568D5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9BA-45A6-9267-D00C36568D5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9BA-45A6-9267-D00C36568D5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9BA-45A6-9267-D00C36568D5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9BA-45A6-9267-D00C36568D55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9BA-45A6-9267-D00C36568D55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9BA-45A6-9267-D00C36568D5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9BA-45A6-9267-D00C36568D55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9BA-45A6-9267-D00C36568D55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BA-45A6-9267-D00C36568D55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BA-45A6-9267-D00C36568D55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BA-45A6-9267-D00C36568D55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BA-45A6-9267-D00C36568D55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BA-45A6-9267-D00C36568D55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BA-45A6-9267-D00C36568D55}"/>
                </c:ext>
              </c:extLst>
            </c:dLbl>
            <c:dLbl>
              <c:idx val="6"/>
              <c:layout>
                <c:manualLayout>
                  <c:x val="0.11507861243028003"/>
                  <c:y val="0.228377837596625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9BA-45A6-9267-D00C36568D55}"/>
                </c:ext>
              </c:extLst>
            </c:dLbl>
            <c:dLbl>
              <c:idx val="7"/>
              <c:layout>
                <c:manualLayout>
                  <c:x val="0.10595058112882902"/>
                  <c:y val="0.277320531460075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9BA-45A6-9267-D00C36568D55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9BA-45A6-9267-D00C36568D55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9BA-45A6-9267-D00C36568D55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9BA-45A6-9267-D00C36568D55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9BA-45A6-9267-D00C36568D55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9BA-45A6-9267-D00C36568D5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Vstupy_grafy!$K$24:$K$36</c:f>
              <c:numCache>
                <c:formatCode>0.00%</c:formatCode>
                <c:ptCount val="13"/>
                <c:pt idx="0">
                  <c:v>5.001319500740279E-2</c:v>
                </c:pt>
                <c:pt idx="1">
                  <c:v>4.7587078922933235E-2</c:v>
                </c:pt>
                <c:pt idx="2">
                  <c:v>9.118655733765477E-3</c:v>
                </c:pt>
                <c:pt idx="3">
                  <c:v>3.6721030887148197E-2</c:v>
                </c:pt>
                <c:pt idx="4">
                  <c:v>5.6544312530424114E-3</c:v>
                </c:pt>
                <c:pt idx="5">
                  <c:v>1.3698333021410398E-2</c:v>
                </c:pt>
                <c:pt idx="6">
                  <c:v>7.4422815258915975E-2</c:v>
                </c:pt>
                <c:pt idx="7">
                  <c:v>0</c:v>
                </c:pt>
                <c:pt idx="8">
                  <c:v>0.51152049371338282</c:v>
                </c:pt>
                <c:pt idx="9">
                  <c:v>1.680737012940144E-2</c:v>
                </c:pt>
                <c:pt idx="10">
                  <c:v>1.4963585251428666E-2</c:v>
                </c:pt>
                <c:pt idx="11">
                  <c:v>0.21449140006069167</c:v>
                </c:pt>
                <c:pt idx="12">
                  <c:v>5.001610760476902E-3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9BA-45A6-9267-D00C36568D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2006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D8-40CE-9F23-0EE8BA46E5A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D8-40CE-9F23-0EE8BA46E5A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DD8-40CE-9F23-0EE8BA46E5A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DD8-40CE-9F23-0EE8BA46E5A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DD8-40CE-9F23-0EE8BA46E5A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DD8-40CE-9F23-0EE8BA46E5A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DD8-40CE-9F23-0EE8BA46E5A0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DD8-40CE-9F23-0EE8BA46E5A0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DD8-40CE-9F23-0EE8BA46E5A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DD8-40CE-9F23-0EE8BA46E5A0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DD8-40CE-9F23-0EE8BA46E5A0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D8-40CE-9F23-0EE8BA46E5A0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D8-40CE-9F23-0EE8BA46E5A0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D8-40CE-9F23-0EE8BA46E5A0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D8-40CE-9F23-0EE8BA46E5A0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D8-40CE-9F23-0EE8BA46E5A0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D8-40CE-9F23-0EE8BA46E5A0}"/>
                </c:ext>
              </c:extLst>
            </c:dLbl>
            <c:dLbl>
              <c:idx val="6"/>
              <c:layout>
                <c:manualLayout>
                  <c:x val="0.11766036819903015"/>
                  <c:y val="0.22106522333702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D8-40CE-9F23-0EE8BA46E5A0}"/>
                </c:ext>
              </c:extLst>
            </c:dLbl>
            <c:dLbl>
              <c:idx val="7"/>
              <c:layout>
                <c:manualLayout>
                  <c:x val="9.3041802285077552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D8-40CE-9F23-0EE8BA46E5A0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DD8-40CE-9F23-0EE8BA46E5A0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DD8-40CE-9F23-0EE8BA46E5A0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DD8-40CE-9F23-0EE8BA46E5A0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DD8-40CE-9F23-0EE8BA46E5A0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DD8-40CE-9F23-0EE8BA46E5A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Vstupy_grafy!$J$24:$J$36</c:f>
              <c:numCache>
                <c:formatCode>0.00%</c:formatCode>
                <c:ptCount val="13"/>
                <c:pt idx="0">
                  <c:v>5.0604348666242846E-2</c:v>
                </c:pt>
                <c:pt idx="1">
                  <c:v>4.9078752672734864E-2</c:v>
                </c:pt>
                <c:pt idx="2">
                  <c:v>9.2171365772737626E-3</c:v>
                </c:pt>
                <c:pt idx="3">
                  <c:v>3.9000662498987551E-2</c:v>
                </c:pt>
                <c:pt idx="4">
                  <c:v>5.3599306888775615E-3</c:v>
                </c:pt>
                <c:pt idx="5">
                  <c:v>0</c:v>
                </c:pt>
                <c:pt idx="6">
                  <c:v>8.3754316829529898E-2</c:v>
                </c:pt>
                <c:pt idx="7">
                  <c:v>0</c:v>
                </c:pt>
                <c:pt idx="8">
                  <c:v>0.50091385403871913</c:v>
                </c:pt>
                <c:pt idx="9">
                  <c:v>1.6995711102557435E-2</c:v>
                </c:pt>
                <c:pt idx="10">
                  <c:v>1.4075571619358358E-2</c:v>
                </c:pt>
                <c:pt idx="11">
                  <c:v>0.23008271289444829</c:v>
                </c:pt>
                <c:pt idx="12">
                  <c:v>9.170024112703022E-4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DD8-40CE-9F23-0EE8BA46E5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2005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21-4405-99B4-0BA65FDC091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121-4405-99B4-0BA65FDC091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121-4405-99B4-0BA65FDC091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121-4405-99B4-0BA65FDC091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121-4405-99B4-0BA65FDC091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121-4405-99B4-0BA65FDC091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121-4405-99B4-0BA65FDC091C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121-4405-99B4-0BA65FDC091C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121-4405-99B4-0BA65FDC091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121-4405-99B4-0BA65FDC091C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121-4405-99B4-0BA65FDC091C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21-4405-99B4-0BA65FDC091C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21-4405-99B4-0BA65FDC091C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21-4405-99B4-0BA65FDC091C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21-4405-99B4-0BA65FDC091C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21-4405-99B4-0BA65FDC091C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21-4405-99B4-0BA65FDC091C}"/>
                </c:ext>
              </c:extLst>
            </c:dLbl>
            <c:dLbl>
              <c:idx val="6"/>
              <c:layout>
                <c:manualLayout>
                  <c:x val="0.11766036819903015"/>
                  <c:y val="0.22106522333702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21-4405-99B4-0BA65FDC091C}"/>
                </c:ext>
              </c:extLst>
            </c:dLbl>
            <c:dLbl>
              <c:idx val="7"/>
              <c:layout>
                <c:manualLayout>
                  <c:x val="9.3041802285077552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21-4405-99B4-0BA65FDC091C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21-4405-99B4-0BA65FDC091C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121-4405-99B4-0BA65FDC091C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121-4405-99B4-0BA65FDC091C}"/>
                </c:ext>
              </c:extLst>
            </c:dLbl>
            <c:dLbl>
              <c:idx val="11"/>
              <c:layout>
                <c:manualLayout>
                  <c:x val="-0.19147073274904339"/>
                  <c:y val="-0.11098360419755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121-4405-99B4-0BA65FDC091C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121-4405-99B4-0BA65FDC091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Vstupy_grafy!$I$24:$I$36</c:f>
              <c:numCache>
                <c:formatCode>0.00%</c:formatCode>
                <c:ptCount val="13"/>
                <c:pt idx="0">
                  <c:v>5.2983835346583248E-2</c:v>
                </c:pt>
                <c:pt idx="1">
                  <c:v>4.6659480151088492E-2</c:v>
                </c:pt>
                <c:pt idx="2">
                  <c:v>9.8847429382729491E-3</c:v>
                </c:pt>
                <c:pt idx="3">
                  <c:v>4.1375962514357982E-2</c:v>
                </c:pt>
                <c:pt idx="4">
                  <c:v>5.5501312946831345E-3</c:v>
                </c:pt>
                <c:pt idx="5">
                  <c:v>0</c:v>
                </c:pt>
                <c:pt idx="6">
                  <c:v>7.6080280709372852E-2</c:v>
                </c:pt>
                <c:pt idx="7">
                  <c:v>0</c:v>
                </c:pt>
                <c:pt idx="8">
                  <c:v>0.46906041822724776</c:v>
                </c:pt>
                <c:pt idx="9">
                  <c:v>1.9400433239048966E-2</c:v>
                </c:pt>
                <c:pt idx="10">
                  <c:v>1.3428097583610625E-2</c:v>
                </c:pt>
                <c:pt idx="11">
                  <c:v>0.25584989760626065</c:v>
                </c:pt>
                <c:pt idx="12">
                  <c:v>9.7267203894734217E-3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121-4405-99B4-0BA65FDC091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2004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06-4E4C-97C2-E95F4A82478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06-4E4C-97C2-E95F4A82478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06-4E4C-97C2-E95F4A82478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06-4E4C-97C2-E95F4A82478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06-4E4C-97C2-E95F4A82478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706-4E4C-97C2-E95F4A82478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706-4E4C-97C2-E95F4A824784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706-4E4C-97C2-E95F4A824784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706-4E4C-97C2-E95F4A82478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706-4E4C-97C2-E95F4A824784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706-4E4C-97C2-E95F4A824784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06-4E4C-97C2-E95F4A824784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06-4E4C-97C2-E95F4A824784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06-4E4C-97C2-E95F4A824784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06-4E4C-97C2-E95F4A824784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06-4E4C-97C2-E95F4A824784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06-4E4C-97C2-E95F4A824784}"/>
                </c:ext>
              </c:extLst>
            </c:dLbl>
            <c:dLbl>
              <c:idx val="6"/>
              <c:layout>
                <c:manualLayout>
                  <c:x val="0.11766036819903015"/>
                  <c:y val="0.22106522333702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06-4E4C-97C2-E95F4A824784}"/>
                </c:ext>
              </c:extLst>
            </c:dLbl>
            <c:dLbl>
              <c:idx val="7"/>
              <c:layout>
                <c:manualLayout>
                  <c:x val="9.3041802285077552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706-4E4C-97C2-E95F4A824784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706-4E4C-97C2-E95F4A824784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706-4E4C-97C2-E95F4A824784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706-4E4C-97C2-E95F4A824784}"/>
                </c:ext>
              </c:extLst>
            </c:dLbl>
            <c:dLbl>
              <c:idx val="11"/>
              <c:layout>
                <c:manualLayout>
                  <c:x val="-0.1966580289656733"/>
                  <c:y val="-0.11098360419755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706-4E4C-97C2-E95F4A824784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706-4E4C-97C2-E95F4A82478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Vstupy_grafy!$H$24:$H$36</c:f>
              <c:numCache>
                <c:formatCode>0.00%</c:formatCode>
                <c:ptCount val="13"/>
                <c:pt idx="0">
                  <c:v>5.5003638245666599E-2</c:v>
                </c:pt>
                <c:pt idx="1">
                  <c:v>4.8088347438444409E-2</c:v>
                </c:pt>
                <c:pt idx="2">
                  <c:v>1.0151962006993948E-2</c:v>
                </c:pt>
                <c:pt idx="3">
                  <c:v>3.9785271627464432E-2</c:v>
                </c:pt>
                <c:pt idx="4">
                  <c:v>5.3945253682376503E-3</c:v>
                </c:pt>
                <c:pt idx="5">
                  <c:v>0</c:v>
                </c:pt>
                <c:pt idx="6">
                  <c:v>7.4767051936366818E-2</c:v>
                </c:pt>
                <c:pt idx="7">
                  <c:v>0</c:v>
                </c:pt>
                <c:pt idx="8">
                  <c:v>0.46445512684771434</c:v>
                </c:pt>
                <c:pt idx="9">
                  <c:v>2.1972874285686315E-2</c:v>
                </c:pt>
                <c:pt idx="10">
                  <c:v>1.4257340086228532E-2</c:v>
                </c:pt>
                <c:pt idx="11">
                  <c:v>0.25722045216943235</c:v>
                </c:pt>
                <c:pt idx="12">
                  <c:v>8.9034099877645483E-3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706-4E4C-97C2-E95F4A8247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2003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48-437F-A2AE-A280A591C3A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48-437F-A2AE-A280A591C3A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48-437F-A2AE-A280A591C3A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48-437F-A2AE-A280A591C3A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E48-437F-A2AE-A280A591C3A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E48-437F-A2AE-A280A591C3A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E48-437F-A2AE-A280A591C3AB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E48-437F-A2AE-A280A591C3AB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E48-437F-A2AE-A280A591C3A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E48-437F-A2AE-A280A591C3AB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E48-437F-A2AE-A280A591C3AB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48-437F-A2AE-A280A591C3AB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48-437F-A2AE-A280A591C3AB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48-437F-A2AE-A280A591C3AB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48-437F-A2AE-A280A591C3AB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48-437F-A2AE-A280A591C3AB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48-437F-A2AE-A280A591C3AB}"/>
                </c:ext>
              </c:extLst>
            </c:dLbl>
            <c:dLbl>
              <c:idx val="6"/>
              <c:layout>
                <c:manualLayout>
                  <c:x val="0.11766036819903015"/>
                  <c:y val="0.22106522333702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48-437F-A2AE-A280A591C3AB}"/>
                </c:ext>
              </c:extLst>
            </c:dLbl>
            <c:dLbl>
              <c:idx val="7"/>
              <c:layout>
                <c:manualLayout>
                  <c:x val="9.3041802285077552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48-437F-A2AE-A280A591C3AB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48-437F-A2AE-A280A591C3AB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48-437F-A2AE-A280A591C3AB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E48-437F-A2AE-A280A591C3AB}"/>
                </c:ext>
              </c:extLst>
            </c:dLbl>
            <c:dLbl>
              <c:idx val="11"/>
              <c:layout>
                <c:manualLayout>
                  <c:x val="-0.20182133721531823"/>
                  <c:y val="-0.11098360419755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E48-437F-A2AE-A280A591C3AB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E48-437F-A2AE-A280A591C3A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Vstupy_grafy!$G$24:$G$36</c:f>
              <c:numCache>
                <c:formatCode>0.00%</c:formatCode>
                <c:ptCount val="13"/>
                <c:pt idx="0">
                  <c:v>5.6237328268726947E-2</c:v>
                </c:pt>
                <c:pt idx="1">
                  <c:v>5.0865627004558732E-2</c:v>
                </c:pt>
                <c:pt idx="2">
                  <c:v>9.9808075534305422E-3</c:v>
                </c:pt>
                <c:pt idx="3">
                  <c:v>3.7276586715801495E-2</c:v>
                </c:pt>
                <c:pt idx="4">
                  <c:v>5.013837512779091E-3</c:v>
                </c:pt>
                <c:pt idx="5">
                  <c:v>0</c:v>
                </c:pt>
                <c:pt idx="6">
                  <c:v>7.5537125041611655E-2</c:v>
                </c:pt>
                <c:pt idx="7">
                  <c:v>0</c:v>
                </c:pt>
                <c:pt idx="8">
                  <c:v>0.46934124159641655</c:v>
                </c:pt>
                <c:pt idx="9">
                  <c:v>2.353367822605465E-2</c:v>
                </c:pt>
                <c:pt idx="10">
                  <c:v>1.3621081869537461E-2</c:v>
                </c:pt>
                <c:pt idx="11">
                  <c:v>0.25031702464940608</c:v>
                </c:pt>
                <c:pt idx="12">
                  <c:v>8.2756615616768545E-3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E48-437F-A2AE-A280A591C3A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2002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AA-4D98-927D-B676188420B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7AA-4D98-927D-B676188420B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7AA-4D98-927D-B676188420B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7AA-4D98-927D-B676188420B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7AA-4D98-927D-B676188420B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7AA-4D98-927D-B676188420B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7AA-4D98-927D-B676188420BE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7AA-4D98-927D-B676188420BE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7AA-4D98-927D-B676188420B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7AA-4D98-927D-B676188420BE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7AA-4D98-927D-B676188420BE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AA-4D98-927D-B676188420BE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AA-4D98-927D-B676188420BE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AA-4D98-927D-B676188420BE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AA-4D98-927D-B676188420BE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AA-4D98-927D-B676188420BE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AA-4D98-927D-B676188420BE}"/>
                </c:ext>
              </c:extLst>
            </c:dLbl>
            <c:dLbl>
              <c:idx val="6"/>
              <c:layout>
                <c:manualLayout>
                  <c:x val="0.11766036819903015"/>
                  <c:y val="0.22106522333702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AA-4D98-927D-B676188420BE}"/>
                </c:ext>
              </c:extLst>
            </c:dLbl>
            <c:dLbl>
              <c:idx val="7"/>
              <c:layout>
                <c:manualLayout>
                  <c:x val="9.3041802285077552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AA-4D98-927D-B676188420BE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AA-4D98-927D-B676188420BE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7AA-4D98-927D-B676188420BE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7AA-4D98-927D-B676188420BE}"/>
                </c:ext>
              </c:extLst>
            </c:dLbl>
            <c:dLbl>
              <c:idx val="11"/>
              <c:layout>
                <c:manualLayout>
                  <c:x val="-0.19665782567781762"/>
                  <c:y val="-0.118296218457153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7AA-4D98-927D-B676188420BE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7AA-4D98-927D-B676188420B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Vstupy_grafy!$F$24:$F$36</c:f>
              <c:numCache>
                <c:formatCode>0.00%</c:formatCode>
                <c:ptCount val="13"/>
                <c:pt idx="0">
                  <c:v>5.7595338574481167E-2</c:v>
                </c:pt>
                <c:pt idx="1">
                  <c:v>5.0005400244865973E-2</c:v>
                </c:pt>
                <c:pt idx="2">
                  <c:v>8.9273734972797111E-3</c:v>
                </c:pt>
                <c:pt idx="3">
                  <c:v>3.4007696627707293E-2</c:v>
                </c:pt>
                <c:pt idx="4">
                  <c:v>4.537455063612944E-3</c:v>
                </c:pt>
                <c:pt idx="5">
                  <c:v>0</c:v>
                </c:pt>
                <c:pt idx="6">
                  <c:v>7.3155231376239915E-2</c:v>
                </c:pt>
                <c:pt idx="7">
                  <c:v>0</c:v>
                </c:pt>
                <c:pt idx="8">
                  <c:v>0.48564840831236733</c:v>
                </c:pt>
                <c:pt idx="9">
                  <c:v>2.3121712817741353E-2</c:v>
                </c:pt>
                <c:pt idx="10">
                  <c:v>1.4994667662404794E-2</c:v>
                </c:pt>
                <c:pt idx="11">
                  <c:v>0.24075930500112649</c:v>
                </c:pt>
                <c:pt idx="12">
                  <c:v>7.2474108221730234E-3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7AA-4D98-927D-B676188420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2001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EFB-4EA2-80E4-9AD487F20AE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EFB-4EA2-80E4-9AD487F20AE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EFB-4EA2-80E4-9AD487F20AE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EFB-4EA2-80E4-9AD487F20AE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EFB-4EA2-80E4-9AD487F20AE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EFB-4EA2-80E4-9AD487F20AE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EFB-4EA2-80E4-9AD487F20AED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EFB-4EA2-80E4-9AD487F20AED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EFB-4EA2-80E4-9AD487F20AE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EFB-4EA2-80E4-9AD487F20AED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EFB-4EA2-80E4-9AD487F20AED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FB-4EA2-80E4-9AD487F20AED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FB-4EA2-80E4-9AD487F20AED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FB-4EA2-80E4-9AD487F20AED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FB-4EA2-80E4-9AD487F20AED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FB-4EA2-80E4-9AD487F20AED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FB-4EA2-80E4-9AD487F20AED}"/>
                </c:ext>
              </c:extLst>
            </c:dLbl>
            <c:dLbl>
              <c:idx val="6"/>
              <c:layout>
                <c:manualLayout>
                  <c:x val="0.11766036819903015"/>
                  <c:y val="0.22106522333702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FB-4EA2-80E4-9AD487F20AED}"/>
                </c:ext>
              </c:extLst>
            </c:dLbl>
            <c:dLbl>
              <c:idx val="7"/>
              <c:layout>
                <c:manualLayout>
                  <c:x val="9.3041802285077552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FB-4EA2-80E4-9AD487F20AED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FB-4EA2-80E4-9AD487F20AED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FB-4EA2-80E4-9AD487F20AED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EFB-4EA2-80E4-9AD487F20AED}"/>
                </c:ext>
              </c:extLst>
            </c:dLbl>
            <c:dLbl>
              <c:idx val="11"/>
              <c:layout>
                <c:manualLayout>
                  <c:x val="-0.20440309298406861"/>
                  <c:y val="-0.11463991132735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EFB-4EA2-80E4-9AD487F20AED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EFB-4EA2-80E4-9AD487F20AE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Vstupy_grafy!$E$24:$E$36</c:f>
              <c:numCache>
                <c:formatCode>0.00%</c:formatCode>
                <c:ptCount val="13"/>
                <c:pt idx="0">
                  <c:v>5.9916745666716134E-2</c:v>
                </c:pt>
                <c:pt idx="1">
                  <c:v>5.0079777634656757E-2</c:v>
                </c:pt>
                <c:pt idx="2">
                  <c:v>9.1925507190919829E-3</c:v>
                </c:pt>
                <c:pt idx="3">
                  <c:v>3.2752457260407729E-2</c:v>
                </c:pt>
                <c:pt idx="4">
                  <c:v>4.0855806459875049E-3</c:v>
                </c:pt>
                <c:pt idx="5">
                  <c:v>0</c:v>
                </c:pt>
                <c:pt idx="6">
                  <c:v>6.9505857021611814E-2</c:v>
                </c:pt>
                <c:pt idx="7">
                  <c:v>0</c:v>
                </c:pt>
                <c:pt idx="8">
                  <c:v>0.48338766241507325</c:v>
                </c:pt>
                <c:pt idx="9">
                  <c:v>2.3803938875545327E-2</c:v>
                </c:pt>
                <c:pt idx="10">
                  <c:v>1.5519450181928596E-2</c:v>
                </c:pt>
                <c:pt idx="11">
                  <c:v>0.24525789733650985</c:v>
                </c:pt>
                <c:pt idx="12">
                  <c:v>6.4980822424709718E-3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EFB-4EA2-80E4-9AD487F20A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2000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85-4D87-85A7-9EFA89ACF4D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85-4D87-85A7-9EFA89ACF4D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85-4D87-85A7-9EFA89ACF4D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85-4D87-85A7-9EFA89ACF4D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985-4D87-85A7-9EFA89ACF4D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985-4D87-85A7-9EFA89ACF4D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985-4D87-85A7-9EFA89ACF4D6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985-4D87-85A7-9EFA89ACF4D6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985-4D87-85A7-9EFA89ACF4D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985-4D87-85A7-9EFA89ACF4D6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985-4D87-85A7-9EFA89ACF4D6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85-4D87-85A7-9EFA89ACF4D6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85-4D87-85A7-9EFA89ACF4D6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85-4D87-85A7-9EFA89ACF4D6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85-4D87-85A7-9EFA89ACF4D6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85-4D87-85A7-9EFA89ACF4D6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85-4D87-85A7-9EFA89ACF4D6}"/>
                </c:ext>
              </c:extLst>
            </c:dLbl>
            <c:dLbl>
              <c:idx val="6"/>
              <c:layout>
                <c:manualLayout>
                  <c:x val="0.11766036819903015"/>
                  <c:y val="0.22106522333702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85-4D87-85A7-9EFA89ACF4D6}"/>
                </c:ext>
              </c:extLst>
            </c:dLbl>
            <c:dLbl>
              <c:idx val="7"/>
              <c:layout>
                <c:manualLayout>
                  <c:x val="9.3041802285077552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85-4D87-85A7-9EFA89ACF4D6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985-4D87-85A7-9EFA89ACF4D6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985-4D87-85A7-9EFA89ACF4D6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985-4D87-85A7-9EFA89ACF4D6}"/>
                </c:ext>
              </c:extLst>
            </c:dLbl>
            <c:dLbl>
              <c:idx val="11"/>
              <c:layout>
                <c:manualLayout>
                  <c:x val="-0.19665782567781762"/>
                  <c:y val="-0.118296218457153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985-4D87-85A7-9EFA89ACF4D6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985-4D87-85A7-9EFA89ACF4D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Vstupy_grafy!$D$24:$D$36</c:f>
              <c:numCache>
                <c:formatCode>0.00%</c:formatCode>
                <c:ptCount val="13"/>
                <c:pt idx="0">
                  <c:v>6.3334178164844684E-2</c:v>
                </c:pt>
                <c:pt idx="1">
                  <c:v>5.2350106387090346E-2</c:v>
                </c:pt>
                <c:pt idx="2">
                  <c:v>9.3287983803747865E-3</c:v>
                </c:pt>
                <c:pt idx="3">
                  <c:v>3.4729605871230695E-2</c:v>
                </c:pt>
                <c:pt idx="4">
                  <c:v>3.8037588349586959E-3</c:v>
                </c:pt>
                <c:pt idx="5">
                  <c:v>0</c:v>
                </c:pt>
                <c:pt idx="6">
                  <c:v>6.6863569644651663E-2</c:v>
                </c:pt>
                <c:pt idx="7">
                  <c:v>0</c:v>
                </c:pt>
                <c:pt idx="8">
                  <c:v>0.47436766249631268</c:v>
                </c:pt>
                <c:pt idx="9">
                  <c:v>2.3919791156134421E-2</c:v>
                </c:pt>
                <c:pt idx="10">
                  <c:v>1.6140036901160094E-2</c:v>
                </c:pt>
                <c:pt idx="11">
                  <c:v>0.24859319856255824</c:v>
                </c:pt>
                <c:pt idx="12">
                  <c:v>6.5692936006836282E-3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985-4D87-85A7-9EFA89ACF4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2018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213-48AD-A36A-20CC367AFBB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213-48AD-A36A-20CC367AFBB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213-48AD-A36A-20CC367AFBB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213-48AD-A36A-20CC367AFBB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213-48AD-A36A-20CC367AFBB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213-48AD-A36A-20CC367AFBB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213-48AD-A36A-20CC367AFBB1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213-48AD-A36A-20CC367AFBB1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213-48AD-A36A-20CC367AFBB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213-48AD-A36A-20CC367AFBB1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213-48AD-A36A-20CC367AFBB1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13-48AD-A36A-20CC367AFBB1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13-48AD-A36A-20CC367AFBB1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13-48AD-A36A-20CC367AFBB1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13-48AD-A36A-20CC367AFBB1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13-48AD-A36A-20CC367AFBB1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13-48AD-A36A-20CC367AFBB1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213-48AD-A36A-20CC367AFBB1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213-48AD-A36A-20CC367AFBB1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213-48AD-A36A-20CC367AFBB1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213-48AD-A36A-20CC367AFBB1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213-48AD-A36A-20CC367AFBB1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213-48AD-A36A-20CC367AFBB1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213-48AD-A36A-20CC367AFBB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Vstupy_grafy!$V$24:$V$36</c:f>
              <c:numCache>
                <c:formatCode>0.00%</c:formatCode>
                <c:ptCount val="13"/>
                <c:pt idx="0">
                  <c:v>3.9072962922980368E-2</c:v>
                </c:pt>
                <c:pt idx="1">
                  <c:v>5.6013856297777991E-2</c:v>
                </c:pt>
                <c:pt idx="2">
                  <c:v>1.0749085230127933E-2</c:v>
                </c:pt>
                <c:pt idx="3">
                  <c:v>3.8827389611599462E-2</c:v>
                </c:pt>
                <c:pt idx="4">
                  <c:v>7.0330150098295826E-3</c:v>
                </c:pt>
                <c:pt idx="5">
                  <c:v>1.4088340326189242E-2</c:v>
                </c:pt>
                <c:pt idx="6">
                  <c:v>8.3480014948501921E-2</c:v>
                </c:pt>
                <c:pt idx="7">
                  <c:v>6.2899705753109811E-2</c:v>
                </c:pt>
                <c:pt idx="8">
                  <c:v>0.48725139714749921</c:v>
                </c:pt>
                <c:pt idx="9">
                  <c:v>1.1982793247736221E-2</c:v>
                </c:pt>
                <c:pt idx="10">
                  <c:v>1.537916813428076E-2</c:v>
                </c:pt>
                <c:pt idx="11">
                  <c:v>0.15452821381336421</c:v>
                </c:pt>
                <c:pt idx="12">
                  <c:v>1.8694057557003162E-2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213-48AD-A36A-20CC367AFB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2016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48-4B49-92A1-038E45E0E6A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748-4B49-92A1-038E45E0E6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748-4B49-92A1-038E45E0E6A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748-4B49-92A1-038E45E0E6A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748-4B49-92A1-038E45E0E6A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748-4B49-92A1-038E45E0E6A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748-4B49-92A1-038E45E0E6AC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748-4B49-92A1-038E45E0E6AC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748-4B49-92A1-038E45E0E6A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748-4B49-92A1-038E45E0E6AC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748-4B49-92A1-038E45E0E6AC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48-4B49-92A1-038E45E0E6AC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48-4B49-92A1-038E45E0E6AC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48-4B49-92A1-038E45E0E6AC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48-4B49-92A1-038E45E0E6AC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48-4B49-92A1-038E45E0E6AC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48-4B49-92A1-038E45E0E6AC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48-4B49-92A1-038E45E0E6AC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48-4B49-92A1-038E45E0E6AC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48-4B49-92A1-038E45E0E6AC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48-4B49-92A1-038E45E0E6AC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48-4B49-92A1-038E45E0E6AC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48-4B49-92A1-038E45E0E6AC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748-4B49-92A1-038E45E0E6A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Vstupy_grafy!$T$24:$T$36</c:f>
              <c:numCache>
                <c:formatCode>0.00%</c:formatCode>
                <c:ptCount val="13"/>
                <c:pt idx="0">
                  <c:v>4.2217876741556519E-2</c:v>
                </c:pt>
                <c:pt idx="1">
                  <c:v>5.8469176136950664E-2</c:v>
                </c:pt>
                <c:pt idx="2">
                  <c:v>1.192208854879726E-2</c:v>
                </c:pt>
                <c:pt idx="3">
                  <c:v>3.9415267622193925E-2</c:v>
                </c:pt>
                <c:pt idx="4">
                  <c:v>7.5190102586737695E-3</c:v>
                </c:pt>
                <c:pt idx="5">
                  <c:v>1.4863429047748908E-2</c:v>
                </c:pt>
                <c:pt idx="6">
                  <c:v>8.7928897284548863E-2</c:v>
                </c:pt>
                <c:pt idx="7">
                  <c:v>5.9880105884247629E-2</c:v>
                </c:pt>
                <c:pt idx="8">
                  <c:v>0.46950422223646804</c:v>
                </c:pt>
                <c:pt idx="9">
                  <c:v>1.2645980811571741E-2</c:v>
                </c:pt>
                <c:pt idx="10">
                  <c:v>1.6359680942062603E-2</c:v>
                </c:pt>
                <c:pt idx="11">
                  <c:v>0.16501185212486191</c:v>
                </c:pt>
                <c:pt idx="12">
                  <c:v>1.4262412360318191E-2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748-4B49-92A1-038E45E0E6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2019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31-4813-97D5-37DA3BFBBDE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31-4813-97D5-37DA3BFBBDE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31-4813-97D5-37DA3BFBBDE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31-4813-97D5-37DA3BFBBDE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31-4813-97D5-37DA3BFBBDE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31-4813-97D5-37DA3BFBBDE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431-4813-97D5-37DA3BFBBDE6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431-4813-97D5-37DA3BFBBDE6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431-4813-97D5-37DA3BFBBDE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431-4813-97D5-37DA3BFBBDE6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431-4813-97D5-37DA3BFBBDE6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31-4813-97D5-37DA3BFBBDE6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31-4813-97D5-37DA3BFBBDE6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31-4813-97D5-37DA3BFBBDE6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31-4813-97D5-37DA3BFBBDE6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31-4813-97D5-37DA3BFBBDE6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31-4813-97D5-37DA3BFBBDE6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31-4813-97D5-37DA3BFBBDE6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31-4813-97D5-37DA3BFBBDE6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31-4813-97D5-37DA3BFBBDE6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431-4813-97D5-37DA3BFBBDE6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431-4813-97D5-37DA3BFBBDE6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431-4813-97D5-37DA3BFBBDE6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431-4813-97D5-37DA3BFBBDE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Vstupy_grafy!$W$24:$W$36</c:f>
              <c:numCache>
                <c:formatCode>0.00%</c:formatCode>
                <c:ptCount val="13"/>
                <c:pt idx="0">
                  <c:v>3.9119229660774101E-2</c:v>
                </c:pt>
                <c:pt idx="1">
                  <c:v>5.5507672371656665E-2</c:v>
                </c:pt>
                <c:pt idx="2">
                  <c:v>1.0956118078093307E-2</c:v>
                </c:pt>
                <c:pt idx="3">
                  <c:v>3.7486635698268156E-2</c:v>
                </c:pt>
                <c:pt idx="4">
                  <c:v>7.4777394022918931E-3</c:v>
                </c:pt>
                <c:pt idx="5">
                  <c:v>1.3972697240665573E-2</c:v>
                </c:pt>
                <c:pt idx="6">
                  <c:v>8.6895170854073472E-2</c:v>
                </c:pt>
                <c:pt idx="7">
                  <c:v>6.5751427994938078E-2</c:v>
                </c:pt>
                <c:pt idx="8">
                  <c:v>0.48849066425831295</c:v>
                </c:pt>
                <c:pt idx="9">
                  <c:v>1.1818979914365863E-2</c:v>
                </c:pt>
                <c:pt idx="10">
                  <c:v>1.5046696321068007E-2</c:v>
                </c:pt>
                <c:pt idx="11">
                  <c:v>0.14845474077740184</c:v>
                </c:pt>
                <c:pt idx="12">
                  <c:v>1.902222742809024E-2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431-4813-97D5-37DA3BFBB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2020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98"/>
          <c:y val="0.29919137466307277"/>
          <c:w val="0.38011768266798357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31-4813-97D5-37DA3BFBBDE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31-4813-97D5-37DA3BFBBDE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31-4813-97D5-37DA3BFBBDE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31-4813-97D5-37DA3BFBBDE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31-4813-97D5-37DA3BFBBDE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31-4813-97D5-37DA3BFBBDE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431-4813-97D5-37DA3BFBBDE6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431-4813-97D5-37DA3BFBBDE6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431-4813-97D5-37DA3BFBBDE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431-4813-97D5-37DA3BFBBDE6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431-4813-97D5-37DA3BFBBDE6}"/>
              </c:ext>
            </c:extLst>
          </c:dPt>
          <c:dLbls>
            <c:dLbl>
              <c:idx val="0"/>
              <c:layout>
                <c:manualLayout>
                  <c:x val="-0.1108683176486587"/>
                  <c:y val="-0.109745641941009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31-4813-97D5-37DA3BFBBDE6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31-4813-97D5-37DA3BFBBDE6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31-4813-97D5-37DA3BFBBDE6}"/>
                </c:ext>
              </c:extLst>
            </c:dLbl>
            <c:dLbl>
              <c:idx val="3"/>
              <c:layout>
                <c:manualLayout>
                  <c:x val="0.15092758931229838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31-4813-97D5-37DA3BFBBDE6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31-4813-97D5-37DA3BFBBDE6}"/>
                </c:ext>
              </c:extLst>
            </c:dLbl>
            <c:dLbl>
              <c:idx val="5"/>
              <c:layout>
                <c:manualLayout>
                  <c:x val="0.14829320532703658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31-4813-97D5-37DA3BFBBDE6}"/>
                </c:ext>
              </c:extLst>
            </c:dLbl>
            <c:dLbl>
              <c:idx val="6"/>
              <c:layout>
                <c:manualLayout>
                  <c:x val="8.1515787436525752E-2"/>
                  <c:y val="0.213752609077430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31-4813-97D5-37DA3BFBBDE6}"/>
                </c:ext>
              </c:extLst>
            </c:dLbl>
            <c:dLbl>
              <c:idx val="7"/>
              <c:layout>
                <c:manualLayout>
                  <c:x val="3.1079867122926083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31-4813-97D5-37DA3BFBBDE6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31-4813-97D5-37DA3BFBBDE6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431-4813-97D5-37DA3BFBBDE6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431-4813-97D5-37DA3BFBBDE6}"/>
                </c:ext>
              </c:extLst>
            </c:dLbl>
            <c:dLbl>
              <c:idx val="11"/>
              <c:layout>
                <c:manualLayout>
                  <c:x val="-0.21473011605906989"/>
                  <c:y val="-0.10001468280815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431-4813-97D5-37DA3BFBBDE6}"/>
                </c:ext>
              </c:extLst>
            </c:dLbl>
            <c:dLbl>
              <c:idx val="12"/>
              <c:layout>
                <c:manualLayout>
                  <c:x val="-0.20698769478280038"/>
                  <c:y val="-0.11098331629935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431-4813-97D5-37DA3BFBBDE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Vstupy_grafy!$X$24:$X$36</c:f>
              <c:numCache>
                <c:formatCode>0.00%</c:formatCode>
                <c:ptCount val="13"/>
                <c:pt idx="0">
                  <c:v>3.8154087424344708E-2</c:v>
                </c:pt>
                <c:pt idx="1">
                  <c:v>5.8256997042564797E-2</c:v>
                </c:pt>
                <c:pt idx="2">
                  <c:v>1.0305600400804563E-2</c:v>
                </c:pt>
                <c:pt idx="3">
                  <c:v>4.4343868431321404E-2</c:v>
                </c:pt>
                <c:pt idx="4">
                  <c:v>9.1226329449744341E-3</c:v>
                </c:pt>
                <c:pt idx="5">
                  <c:v>1.4755674559124363E-2</c:v>
                </c:pt>
                <c:pt idx="6">
                  <c:v>8.8258648095736567E-2</c:v>
                </c:pt>
                <c:pt idx="7">
                  <c:v>6.6814751875824738E-2</c:v>
                </c:pt>
                <c:pt idx="8">
                  <c:v>0.49056032955035955</c:v>
                </c:pt>
                <c:pt idx="9">
                  <c:v>9.4465429555367457E-3</c:v>
                </c:pt>
                <c:pt idx="10">
                  <c:v>1.6125822454797722E-2</c:v>
                </c:pt>
                <c:pt idx="11">
                  <c:v>0.13115442321110465</c:v>
                </c:pt>
                <c:pt idx="12">
                  <c:v>2.2700621053505749E-2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431-4813-97D5-37DA3BFBB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67" footer="0.49212598450000167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2021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98"/>
          <c:y val="0.29919137466307277"/>
          <c:w val="0.38011768266798357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8C6-4DFA-A70D-8545944F1A0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8C6-4DFA-A70D-8545944F1A0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8C6-4DFA-A70D-8545944F1A0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8C6-4DFA-A70D-8545944F1A0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8C6-4DFA-A70D-8545944F1A0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8C6-4DFA-A70D-8545944F1A0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8C6-4DFA-A70D-8545944F1A07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8C6-4DFA-A70D-8545944F1A07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8C6-4DFA-A70D-8545944F1A0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8C6-4DFA-A70D-8545944F1A07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8C6-4DFA-A70D-8545944F1A07}"/>
              </c:ext>
            </c:extLst>
          </c:dPt>
          <c:dLbls>
            <c:dLbl>
              <c:idx val="0"/>
              <c:layout>
                <c:manualLayout>
                  <c:x val="-0.1108683176486587"/>
                  <c:y val="-0.109745641941009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C6-4DFA-A70D-8545944F1A07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C6-4DFA-A70D-8545944F1A07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C6-4DFA-A70D-8545944F1A07}"/>
                </c:ext>
              </c:extLst>
            </c:dLbl>
            <c:dLbl>
              <c:idx val="3"/>
              <c:layout>
                <c:manualLayout>
                  <c:x val="0.15092758931229838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C6-4DFA-A70D-8545944F1A07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C6-4DFA-A70D-8545944F1A07}"/>
                </c:ext>
              </c:extLst>
            </c:dLbl>
            <c:dLbl>
              <c:idx val="5"/>
              <c:layout>
                <c:manualLayout>
                  <c:x val="0.14829320532703658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C6-4DFA-A70D-8545944F1A07}"/>
                </c:ext>
              </c:extLst>
            </c:dLbl>
            <c:dLbl>
              <c:idx val="6"/>
              <c:layout>
                <c:manualLayout>
                  <c:x val="8.1515787436525752E-2"/>
                  <c:y val="0.213752609077430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C6-4DFA-A70D-8545944F1A07}"/>
                </c:ext>
              </c:extLst>
            </c:dLbl>
            <c:dLbl>
              <c:idx val="7"/>
              <c:layout>
                <c:manualLayout>
                  <c:x val="3.1079867122926083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8C6-4DFA-A70D-8545944F1A07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8C6-4DFA-A70D-8545944F1A07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8C6-4DFA-A70D-8545944F1A07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8C6-4DFA-A70D-8545944F1A07}"/>
                </c:ext>
              </c:extLst>
            </c:dLbl>
            <c:dLbl>
              <c:idx val="11"/>
              <c:layout>
                <c:manualLayout>
                  <c:x val="-0.21473011605906989"/>
                  <c:y val="-0.10001468280815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8C6-4DFA-A70D-8545944F1A07}"/>
                </c:ext>
              </c:extLst>
            </c:dLbl>
            <c:dLbl>
              <c:idx val="12"/>
              <c:layout>
                <c:manualLayout>
                  <c:x val="-0.20698769478280038"/>
                  <c:y val="-0.11098331629935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8C6-4DFA-A70D-8545944F1A0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Vstupy_grafy!$Y$24:$Y$36</c:f>
              <c:numCache>
                <c:formatCode>0.00%</c:formatCode>
                <c:ptCount val="13"/>
                <c:pt idx="0">
                  <c:v>3.4235177420105962E-2</c:v>
                </c:pt>
                <c:pt idx="1">
                  <c:v>6.2182310789645173E-2</c:v>
                </c:pt>
                <c:pt idx="2">
                  <c:v>9.1400575552946523E-3</c:v>
                </c:pt>
                <c:pt idx="3">
                  <c:v>4.6470905363766468E-2</c:v>
                </c:pt>
                <c:pt idx="4">
                  <c:v>8.589368291056906E-3</c:v>
                </c:pt>
                <c:pt idx="5">
                  <c:v>1.2491680068968027E-2</c:v>
                </c:pt>
                <c:pt idx="6">
                  <c:v>7.9530741381953721E-2</c:v>
                </c:pt>
                <c:pt idx="7">
                  <c:v>6.5693190559877476E-2</c:v>
                </c:pt>
                <c:pt idx="8">
                  <c:v>0.50629042810299407</c:v>
                </c:pt>
                <c:pt idx="9">
                  <c:v>9.110292954892258E-3</c:v>
                </c:pt>
                <c:pt idx="10">
                  <c:v>1.609526766969134E-2</c:v>
                </c:pt>
                <c:pt idx="11">
                  <c:v>0.11802415160232857</c:v>
                </c:pt>
                <c:pt idx="12">
                  <c:v>3.2146428239425255E-2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8C6-4DFA-A70D-8545944F1A0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67" footer="0.49212598450000167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2022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98"/>
          <c:y val="0.29919137466307277"/>
          <c:w val="0.38011768266798357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E6-4C27-B3DC-00293E47FAE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E6-4C27-B3DC-00293E47FAE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E6-4C27-B3DC-00293E47FAE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E6-4C27-B3DC-00293E47FAE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6E6-4C27-B3DC-00293E47FAE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6E6-4C27-B3DC-00293E47FAE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6E6-4C27-B3DC-00293E47FAEA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6E6-4C27-B3DC-00293E47FAEA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6E6-4C27-B3DC-00293E47FAE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6E6-4C27-B3DC-00293E47FAEA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6E6-4C27-B3DC-00293E47FAEA}"/>
              </c:ext>
            </c:extLst>
          </c:dPt>
          <c:dLbls>
            <c:dLbl>
              <c:idx val="0"/>
              <c:layout>
                <c:manualLayout>
                  <c:x val="-0.1108683176486587"/>
                  <c:y val="-0.109745641941009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E6-4C27-B3DC-00293E47FAEA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E6-4C27-B3DC-00293E47FAEA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E6-4C27-B3DC-00293E47FAEA}"/>
                </c:ext>
              </c:extLst>
            </c:dLbl>
            <c:dLbl>
              <c:idx val="3"/>
              <c:layout>
                <c:manualLayout>
                  <c:x val="0.15092758931229838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E6-4C27-B3DC-00293E47FAEA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E6-4C27-B3DC-00293E47FAEA}"/>
                </c:ext>
              </c:extLst>
            </c:dLbl>
            <c:dLbl>
              <c:idx val="5"/>
              <c:layout>
                <c:manualLayout>
                  <c:x val="0.14829320532703658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E6-4C27-B3DC-00293E47FAEA}"/>
                </c:ext>
              </c:extLst>
            </c:dLbl>
            <c:dLbl>
              <c:idx val="6"/>
              <c:layout>
                <c:manualLayout>
                  <c:x val="8.1515787436525752E-2"/>
                  <c:y val="0.213752609077430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E6-4C27-B3DC-00293E47FAEA}"/>
                </c:ext>
              </c:extLst>
            </c:dLbl>
            <c:dLbl>
              <c:idx val="7"/>
              <c:layout>
                <c:manualLayout>
                  <c:x val="3.1079867122926083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E6-4C27-B3DC-00293E47FAEA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E6-4C27-B3DC-00293E47FAEA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E6-4C27-B3DC-00293E47FAEA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E6-4C27-B3DC-00293E47FAEA}"/>
                </c:ext>
              </c:extLst>
            </c:dLbl>
            <c:dLbl>
              <c:idx val="11"/>
              <c:layout>
                <c:manualLayout>
                  <c:x val="-0.21473011605906989"/>
                  <c:y val="-0.10001468280815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E6-4C27-B3DC-00293E47FAEA}"/>
                </c:ext>
              </c:extLst>
            </c:dLbl>
            <c:dLbl>
              <c:idx val="12"/>
              <c:layout>
                <c:manualLayout>
                  <c:x val="-0.20698769478280038"/>
                  <c:y val="-0.11098331629935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E6-4C27-B3DC-00293E47FAE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Vstupy_grafy!$Z$24:$Z$36</c:f>
              <c:numCache>
                <c:formatCode>0.00%</c:formatCode>
                <c:ptCount val="13"/>
                <c:pt idx="0">
                  <c:v>3.6270476193461548E-2</c:v>
                </c:pt>
                <c:pt idx="1">
                  <c:v>6.0253259376245968E-2</c:v>
                </c:pt>
                <c:pt idx="2">
                  <c:v>1.0033931998975544E-2</c:v>
                </c:pt>
                <c:pt idx="3">
                  <c:v>4.3163588971236601E-2</c:v>
                </c:pt>
                <c:pt idx="4">
                  <c:v>9.4975323910394607E-3</c:v>
                </c:pt>
                <c:pt idx="5">
                  <c:v>1.3446752923462688E-2</c:v>
                </c:pt>
                <c:pt idx="6">
                  <c:v>8.5209802154329453E-2</c:v>
                </c:pt>
                <c:pt idx="7">
                  <c:v>7.232695596102949E-2</c:v>
                </c:pt>
                <c:pt idx="8">
                  <c:v>0.50129674659402335</c:v>
                </c:pt>
                <c:pt idx="9">
                  <c:v>9.3527520017583476E-3</c:v>
                </c:pt>
                <c:pt idx="10">
                  <c:v>1.5036798446422557E-2</c:v>
                </c:pt>
                <c:pt idx="11">
                  <c:v>0.1233323624971787</c:v>
                </c:pt>
                <c:pt idx="12">
                  <c:v>2.0779040490836266E-2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6E6-4C27-B3DC-00293E47FA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67" footer="0.49212598450000167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2023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98"/>
          <c:y val="0.29919137466307277"/>
          <c:w val="0.38011768266798357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C8A-474C-86C6-DD7EBA4AA4B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C8A-474C-86C6-DD7EBA4AA4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C8A-474C-86C6-DD7EBA4AA4B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C8A-474C-86C6-DD7EBA4AA4B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C8A-474C-86C6-DD7EBA4AA4B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C8A-474C-86C6-DD7EBA4AA4B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C8A-474C-86C6-DD7EBA4AA4B0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C8A-474C-86C6-DD7EBA4AA4B0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C8A-474C-86C6-DD7EBA4AA4B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C8A-474C-86C6-DD7EBA4AA4B0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C8A-474C-86C6-DD7EBA4AA4B0}"/>
              </c:ext>
            </c:extLst>
          </c:dPt>
          <c:dLbls>
            <c:dLbl>
              <c:idx val="0"/>
              <c:layout>
                <c:manualLayout>
                  <c:x val="-0.1108683176486587"/>
                  <c:y val="-0.109745641941009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8A-474C-86C6-DD7EBA4AA4B0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8A-474C-86C6-DD7EBA4AA4B0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8A-474C-86C6-DD7EBA4AA4B0}"/>
                </c:ext>
              </c:extLst>
            </c:dLbl>
            <c:dLbl>
              <c:idx val="3"/>
              <c:layout>
                <c:manualLayout>
                  <c:x val="0.15092758931229838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8A-474C-86C6-DD7EBA4AA4B0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8A-474C-86C6-DD7EBA4AA4B0}"/>
                </c:ext>
              </c:extLst>
            </c:dLbl>
            <c:dLbl>
              <c:idx val="5"/>
              <c:layout>
                <c:manualLayout>
                  <c:x val="0.14829320532703658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8A-474C-86C6-DD7EBA4AA4B0}"/>
                </c:ext>
              </c:extLst>
            </c:dLbl>
            <c:dLbl>
              <c:idx val="6"/>
              <c:layout>
                <c:manualLayout>
                  <c:x val="8.1515787436525752E-2"/>
                  <c:y val="0.213752609077430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8A-474C-86C6-DD7EBA4AA4B0}"/>
                </c:ext>
              </c:extLst>
            </c:dLbl>
            <c:dLbl>
              <c:idx val="7"/>
              <c:layout>
                <c:manualLayout>
                  <c:x val="3.1079867122926083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C8A-474C-86C6-DD7EBA4AA4B0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C8A-474C-86C6-DD7EBA4AA4B0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C8A-474C-86C6-DD7EBA4AA4B0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C8A-474C-86C6-DD7EBA4AA4B0}"/>
                </c:ext>
              </c:extLst>
            </c:dLbl>
            <c:dLbl>
              <c:idx val="11"/>
              <c:layout>
                <c:manualLayout>
                  <c:x val="-0.21473011605906989"/>
                  <c:y val="-0.10001468280815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C8A-474C-86C6-DD7EBA4AA4B0}"/>
                </c:ext>
              </c:extLst>
            </c:dLbl>
            <c:dLbl>
              <c:idx val="12"/>
              <c:layout>
                <c:manualLayout>
                  <c:x val="-0.20698769478280038"/>
                  <c:y val="-0.11098331629935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C8A-474C-86C6-DD7EBA4AA4B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Vstupy_grafy!$AA$24:$AA$36</c:f>
              <c:numCache>
                <c:formatCode>0.00%</c:formatCode>
                <c:ptCount val="13"/>
                <c:pt idx="0">
                  <c:v>3.7123802511781559E-2</c:v>
                </c:pt>
                <c:pt idx="1">
                  <c:v>5.9561269262745284E-2</c:v>
                </c:pt>
                <c:pt idx="2">
                  <c:v>1.0337187298373993E-2</c:v>
                </c:pt>
                <c:pt idx="3">
                  <c:v>3.6043372983549968E-2</c:v>
                </c:pt>
                <c:pt idx="4">
                  <c:v>1.0374291532756758E-2</c:v>
                </c:pt>
                <c:pt idx="5">
                  <c:v>1.3286752521554547E-2</c:v>
                </c:pt>
                <c:pt idx="6">
                  <c:v>8.8399203637743118E-2</c:v>
                </c:pt>
                <c:pt idx="7">
                  <c:v>7.5437256485709162E-2</c:v>
                </c:pt>
                <c:pt idx="8">
                  <c:v>0.49855675408280647</c:v>
                </c:pt>
                <c:pt idx="9">
                  <c:v>9.8013615036401727E-3</c:v>
                </c:pt>
                <c:pt idx="10">
                  <c:v>1.7211306489833142E-2</c:v>
                </c:pt>
                <c:pt idx="11">
                  <c:v>0.12379092587302137</c:v>
                </c:pt>
                <c:pt idx="12">
                  <c:v>2.0076515816484387E-2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C8A-474C-86C6-DD7EBA4AA4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67" footer="0.49212598450000167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2024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98"/>
          <c:y val="0.29919137466307277"/>
          <c:w val="0.38011768266798357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DD-4994-8695-9B97101548B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DD-4994-8695-9B97101548B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DD-4994-8695-9B97101548B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9DD-4994-8695-9B97101548B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9DD-4994-8695-9B97101548B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9DD-4994-8695-9B97101548B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9DD-4994-8695-9B97101548BF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9DD-4994-8695-9B97101548BF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9DD-4994-8695-9B97101548B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9DD-4994-8695-9B97101548BF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9DD-4994-8695-9B97101548BF}"/>
              </c:ext>
            </c:extLst>
          </c:dPt>
          <c:dLbls>
            <c:dLbl>
              <c:idx val="0"/>
              <c:layout>
                <c:manualLayout>
                  <c:x val="-0.1108683176486587"/>
                  <c:y val="-0.109745641941009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DD-4994-8695-9B97101548BF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DD-4994-8695-9B97101548BF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DD-4994-8695-9B97101548BF}"/>
                </c:ext>
              </c:extLst>
            </c:dLbl>
            <c:dLbl>
              <c:idx val="3"/>
              <c:layout>
                <c:manualLayout>
                  <c:x val="0.15092758931229838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DD-4994-8695-9B97101548BF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DD-4994-8695-9B97101548BF}"/>
                </c:ext>
              </c:extLst>
            </c:dLbl>
            <c:dLbl>
              <c:idx val="5"/>
              <c:layout>
                <c:manualLayout>
                  <c:x val="0.14829320532703658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DD-4994-8695-9B97101548BF}"/>
                </c:ext>
              </c:extLst>
            </c:dLbl>
            <c:dLbl>
              <c:idx val="6"/>
              <c:layout>
                <c:manualLayout>
                  <c:x val="8.1515787436525752E-2"/>
                  <c:y val="0.213752609077430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DD-4994-8695-9B97101548BF}"/>
                </c:ext>
              </c:extLst>
            </c:dLbl>
            <c:dLbl>
              <c:idx val="7"/>
              <c:layout>
                <c:manualLayout>
                  <c:x val="3.1079867122926083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DD-4994-8695-9B97101548BF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DD-4994-8695-9B97101548BF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DD-4994-8695-9B97101548BF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9DD-4994-8695-9B97101548BF}"/>
                </c:ext>
              </c:extLst>
            </c:dLbl>
            <c:dLbl>
              <c:idx val="11"/>
              <c:layout>
                <c:manualLayout>
                  <c:x val="-0.21473011605906989"/>
                  <c:y val="-0.10001468280815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9DD-4994-8695-9B97101548BF}"/>
                </c:ext>
              </c:extLst>
            </c:dLbl>
            <c:dLbl>
              <c:idx val="12"/>
              <c:layout>
                <c:manualLayout>
                  <c:x val="-0.20698769478280038"/>
                  <c:y val="-0.11098331629935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9DD-4994-8695-9B97101548B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Vstupy_grafy!$AB$24:$AB$36</c:f>
              <c:numCache>
                <c:formatCode>0.00%</c:formatCode>
                <c:ptCount val="13"/>
                <c:pt idx="0">
                  <c:v>3.8106087550161982E-2</c:v>
                </c:pt>
                <c:pt idx="1">
                  <c:v>6.2581983676148964E-2</c:v>
                </c:pt>
                <c:pt idx="2">
                  <c:v>1.0818295622420425E-2</c:v>
                </c:pt>
                <c:pt idx="3">
                  <c:v>3.9356582668328734E-2</c:v>
                </c:pt>
                <c:pt idx="4">
                  <c:v>1.1005936502614073E-2</c:v>
                </c:pt>
                <c:pt idx="5">
                  <c:v>1.3606854603941551E-2</c:v>
                </c:pt>
                <c:pt idx="6">
                  <c:v>8.9316269177547286E-2</c:v>
                </c:pt>
                <c:pt idx="7">
                  <c:v>7.8239230806396567E-2</c:v>
                </c:pt>
                <c:pt idx="8">
                  <c:v>0.48993980763399103</c:v>
                </c:pt>
                <c:pt idx="9">
                  <c:v>9.1378506114851727E-3</c:v>
                </c:pt>
                <c:pt idx="10">
                  <c:v>1.6927826855673758E-2</c:v>
                </c:pt>
                <c:pt idx="11">
                  <c:v>0.11787325175237005</c:v>
                </c:pt>
                <c:pt idx="12">
                  <c:v>2.3090022538920545E-2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9DD-4994-8695-9B97101548B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67" footer="0.49212598450000167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33424977813028E-2"/>
          <c:y val="6.6666816331753614E-2"/>
          <c:w val="0.90090189165203105"/>
          <c:h val="0.81149607465893192"/>
        </c:manualLayout>
      </c:layout>
      <c:lineChart>
        <c:grouping val="standard"/>
        <c:varyColors val="0"/>
        <c:ser>
          <c:idx val="0"/>
          <c:order val="0"/>
          <c:tx>
            <c:strRef>
              <c:f>Vstupy_grafy!$A$119:$C$119</c:f>
              <c:strCache>
                <c:ptCount val="3"/>
                <c:pt idx="0">
                  <c:v>Náklady - kumulovaný nárůst (2000 = 100 %)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Vstupy_grafy!$D$114:$J$114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Vstupy_grafy!$D$119:$J$119</c:f>
              <c:numCache>
                <c:formatCode>0.0%</c:formatCode>
                <c:ptCount val="7"/>
                <c:pt idx="0">
                  <c:v>1</c:v>
                </c:pt>
                <c:pt idx="1">
                  <c:v>1.0898464794028913</c:v>
                </c:pt>
                <c:pt idx="2">
                  <c:v>1.2582606207711746</c:v>
                </c:pt>
                <c:pt idx="3">
                  <c:v>1.4172079268388493</c:v>
                </c:pt>
                <c:pt idx="4">
                  <c:v>1.4653703160343696</c:v>
                </c:pt>
                <c:pt idx="5">
                  <c:v>1.6003542019624137</c:v>
                </c:pt>
                <c:pt idx="6">
                  <c:v>1.7683957601248956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2C-4849-81C4-72F295E79ACA}"/>
            </c:ext>
          </c:extLst>
        </c:ser>
        <c:ser>
          <c:idx val="1"/>
          <c:order val="1"/>
          <c:tx>
            <c:strRef>
              <c:f>Vstupy_grafy!$A$120:$C$120</c:f>
              <c:strCache>
                <c:ptCount val="3"/>
                <c:pt idx="0">
                  <c:v>Příjmy - kumulovaný nárůst (2000 = 100 %)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Vstupy_grafy!$D$114:$J$114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Vstupy_grafy!$D$120:$J$120</c:f>
              <c:numCache>
                <c:formatCode>0.0%</c:formatCode>
                <c:ptCount val="7"/>
                <c:pt idx="0">
                  <c:v>1</c:v>
                </c:pt>
                <c:pt idx="1">
                  <c:v>1.0697307020233702</c:v>
                </c:pt>
                <c:pt idx="2">
                  <c:v>1.1547724598481222</c:v>
                </c:pt>
                <c:pt idx="3">
                  <c:v>1.3128080680757857</c:v>
                </c:pt>
                <c:pt idx="4">
                  <c:v>1.3967883692366545</c:v>
                </c:pt>
                <c:pt idx="5">
                  <c:v>1.5084476326612275</c:v>
                </c:pt>
                <c:pt idx="6">
                  <c:v>1.6268274699957352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2C-4849-81C4-72F295E79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489152"/>
        <c:axId val="193499136"/>
      </c:lineChart>
      <c:catAx>
        <c:axId val="19348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99136"/>
        <c:crossesAt val="0.8"/>
        <c:auto val="1"/>
        <c:lblAlgn val="ctr"/>
        <c:lblOffset val="100"/>
        <c:tickLblSkip val="1"/>
        <c:tickMarkSkip val="1"/>
        <c:noMultiLvlLbl val="0"/>
      </c:catAx>
      <c:valAx>
        <c:axId val="193499136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3489152"/>
        <c:crosses val="autoZero"/>
        <c:crossBetween val="between"/>
        <c:majorUnit val="0.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2015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F5-49CF-9057-7E8CC7238C4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F5-49CF-9057-7E8CC7238C4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F5-49CF-9057-7E8CC7238C4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F5-49CF-9057-7E8CC7238C4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F5-49CF-9057-7E8CC7238C4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FF5-49CF-9057-7E8CC7238C4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FF5-49CF-9057-7E8CC7238C44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FF5-49CF-9057-7E8CC7238C44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FF5-49CF-9057-7E8CC7238C4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FF5-49CF-9057-7E8CC7238C44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FF5-49CF-9057-7E8CC7238C44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F5-49CF-9057-7E8CC7238C44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F5-49CF-9057-7E8CC7238C44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F5-49CF-9057-7E8CC7238C44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F5-49CF-9057-7E8CC7238C44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F5-49CF-9057-7E8CC7238C44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F5-49CF-9057-7E8CC7238C44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F5-49CF-9057-7E8CC7238C44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F5-49CF-9057-7E8CC7238C44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F5-49CF-9057-7E8CC7238C44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F5-49CF-9057-7E8CC7238C44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FF5-49CF-9057-7E8CC7238C44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FF5-49CF-9057-7E8CC7238C44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FF5-49CF-9057-7E8CC7238C4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Vstupy_grafy!$S$24:$S$36</c:f>
              <c:numCache>
                <c:formatCode>0.00%</c:formatCode>
                <c:ptCount val="13"/>
                <c:pt idx="0">
                  <c:v>4.2920128150079846E-2</c:v>
                </c:pt>
                <c:pt idx="1">
                  <c:v>5.9466383037089642E-2</c:v>
                </c:pt>
                <c:pt idx="2">
                  <c:v>1.1741139364695525E-2</c:v>
                </c:pt>
                <c:pt idx="3">
                  <c:v>3.9428089969359217E-2</c:v>
                </c:pt>
                <c:pt idx="4">
                  <c:v>6.968235189551958E-3</c:v>
                </c:pt>
                <c:pt idx="5">
                  <c:v>1.446204764764962E-2</c:v>
                </c:pt>
                <c:pt idx="6">
                  <c:v>8.3730309739503767E-2</c:v>
                </c:pt>
                <c:pt idx="7">
                  <c:v>5.2739013837331837E-2</c:v>
                </c:pt>
                <c:pt idx="8">
                  <c:v>0.47780476585933779</c:v>
                </c:pt>
                <c:pt idx="9">
                  <c:v>1.2031525031394905E-2</c:v>
                </c:pt>
                <c:pt idx="10">
                  <c:v>1.6575073173360998E-2</c:v>
                </c:pt>
                <c:pt idx="11">
                  <c:v>0.16816123487774579</c:v>
                </c:pt>
                <c:pt idx="12">
                  <c:v>1.3972054122899109E-2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FF5-49CF-9057-7E8CC7238C4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2014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03-49F3-9612-7EBCA3A5204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03-49F3-9612-7EBCA3A52045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B03-49F3-9612-7EBCA3A5204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B03-49F3-9612-7EBCA3A5204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B03-49F3-9612-7EBCA3A5204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B03-49F3-9612-7EBCA3A5204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B03-49F3-9612-7EBCA3A52045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B03-49F3-9612-7EBCA3A52045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B03-49F3-9612-7EBCA3A5204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B03-49F3-9612-7EBCA3A52045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B03-49F3-9612-7EBCA3A52045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3-49F3-9612-7EBCA3A52045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3-49F3-9612-7EBCA3A52045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03-49F3-9612-7EBCA3A52045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3-49F3-9612-7EBCA3A52045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3-49F3-9612-7EBCA3A52045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03-49F3-9612-7EBCA3A52045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03-49F3-9612-7EBCA3A52045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03-49F3-9612-7EBCA3A52045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03-49F3-9612-7EBCA3A52045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B03-49F3-9612-7EBCA3A52045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B03-49F3-9612-7EBCA3A52045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B03-49F3-9612-7EBCA3A52045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B03-49F3-9612-7EBCA3A5204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Vstupy_grafy!$R$24:$R$36</c:f>
              <c:numCache>
                <c:formatCode>0.00%</c:formatCode>
                <c:ptCount val="13"/>
                <c:pt idx="0">
                  <c:v>4.2996303307873143E-2</c:v>
                </c:pt>
                <c:pt idx="1">
                  <c:v>5.8093037345368602E-2</c:v>
                </c:pt>
                <c:pt idx="2">
                  <c:v>1.2221652535561208E-2</c:v>
                </c:pt>
                <c:pt idx="3">
                  <c:v>4.1071956594584083E-2</c:v>
                </c:pt>
                <c:pt idx="4">
                  <c:v>7.1976590705570198E-3</c:v>
                </c:pt>
                <c:pt idx="5">
                  <c:v>1.4802344793593008E-2</c:v>
                </c:pt>
                <c:pt idx="6">
                  <c:v>8.2229976017306736E-2</c:v>
                </c:pt>
                <c:pt idx="7">
                  <c:v>5.1240223743177507E-2</c:v>
                </c:pt>
                <c:pt idx="8">
                  <c:v>0.47630239894298743</c:v>
                </c:pt>
                <c:pt idx="9">
                  <c:v>1.0573284785018696E-2</c:v>
                </c:pt>
                <c:pt idx="10">
                  <c:v>1.613539961175893E-2</c:v>
                </c:pt>
                <c:pt idx="11">
                  <c:v>0.1722491551959259</c:v>
                </c:pt>
                <c:pt idx="12">
                  <c:v>1.4886608056287739E-2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B03-49F3-9612-7EBCA3A520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2013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A6-4B99-A408-D216F30D6F6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A6-4B99-A408-D216F30D6F6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A6-4B99-A408-D216F30D6F6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BA6-4B99-A408-D216F30D6F6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BA6-4B99-A408-D216F30D6F6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BA6-4B99-A408-D216F30D6F6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BA6-4B99-A408-D216F30D6F64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BA6-4B99-A408-D216F30D6F64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BA6-4B99-A408-D216F30D6F6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BA6-4B99-A408-D216F30D6F64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BA6-4B99-A408-D216F30D6F64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A6-4B99-A408-D216F30D6F64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A6-4B99-A408-D216F30D6F64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A6-4B99-A408-D216F30D6F64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A6-4B99-A408-D216F30D6F64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A6-4B99-A408-D216F30D6F64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BA6-4B99-A408-D216F30D6F64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BA6-4B99-A408-D216F30D6F64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BA6-4B99-A408-D216F30D6F64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BA6-4B99-A408-D216F30D6F64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BA6-4B99-A408-D216F30D6F64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BA6-4B99-A408-D216F30D6F64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BA6-4B99-A408-D216F30D6F64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BA6-4B99-A408-D216F30D6F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Vstupy_grafy!$Q$24:$Q$36</c:f>
              <c:numCache>
                <c:formatCode>0.00%</c:formatCode>
                <c:ptCount val="13"/>
                <c:pt idx="0">
                  <c:v>4.5344894790678637E-2</c:v>
                </c:pt>
                <c:pt idx="1">
                  <c:v>6.063884982642373E-2</c:v>
                </c:pt>
                <c:pt idx="2">
                  <c:v>1.1852446568568735E-2</c:v>
                </c:pt>
                <c:pt idx="3">
                  <c:v>3.9583910050986347E-2</c:v>
                </c:pt>
                <c:pt idx="4">
                  <c:v>7.0210235359086989E-3</c:v>
                </c:pt>
                <c:pt idx="5">
                  <c:v>1.5282987023404682E-2</c:v>
                </c:pt>
                <c:pt idx="6">
                  <c:v>8.3465962058590581E-2</c:v>
                </c:pt>
                <c:pt idx="7">
                  <c:v>4.6201809278783437E-2</c:v>
                </c:pt>
                <c:pt idx="8">
                  <c:v>0.46831720356439188</c:v>
                </c:pt>
                <c:pt idx="9">
                  <c:v>7.2515965358285377E-3</c:v>
                </c:pt>
                <c:pt idx="10">
                  <c:v>1.6522734996791334E-2</c:v>
                </c:pt>
                <c:pt idx="11">
                  <c:v>0.18442477074100874</c:v>
                </c:pt>
                <c:pt idx="12">
                  <c:v>1.4091811028634629E-2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BA6-4B99-A408-D216F30D6F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2012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B9B-4DB5-A647-72168F3116B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B9B-4DB5-A647-72168F3116B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B9B-4DB5-A647-72168F3116B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B9B-4DB5-A647-72168F3116B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B9B-4DB5-A647-72168F3116B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B9B-4DB5-A647-72168F3116B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B9B-4DB5-A647-72168F3116B8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B9B-4DB5-A647-72168F3116B8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B9B-4DB5-A647-72168F3116B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B9B-4DB5-A647-72168F3116B8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B9B-4DB5-A647-72168F3116B8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9B-4DB5-A647-72168F3116B8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9B-4DB5-A647-72168F3116B8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9B-4DB5-A647-72168F3116B8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9B-4DB5-A647-72168F3116B8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9B-4DB5-A647-72168F3116B8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9B-4DB5-A647-72168F3116B8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9B-4DB5-A647-72168F3116B8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9B-4DB5-A647-72168F3116B8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9B-4DB5-A647-72168F3116B8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B9B-4DB5-A647-72168F3116B8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B9B-4DB5-A647-72168F3116B8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B9B-4DB5-A647-72168F3116B8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B9B-4DB5-A647-72168F3116B8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Vstupy_grafy!$P$24:$P$36</c:f>
              <c:numCache>
                <c:formatCode>0.00%</c:formatCode>
                <c:ptCount val="13"/>
                <c:pt idx="0">
                  <c:v>4.467982087782936E-2</c:v>
                </c:pt>
                <c:pt idx="1">
                  <c:v>5.8716206745866993E-2</c:v>
                </c:pt>
                <c:pt idx="2">
                  <c:v>1.1359265397629917E-2</c:v>
                </c:pt>
                <c:pt idx="3">
                  <c:v>3.8748764890240747E-2</c:v>
                </c:pt>
                <c:pt idx="4">
                  <c:v>6.2222975863041406E-3</c:v>
                </c:pt>
                <c:pt idx="5">
                  <c:v>1.4904653275457449E-2</c:v>
                </c:pt>
                <c:pt idx="6">
                  <c:v>8.1204540669393532E-2</c:v>
                </c:pt>
                <c:pt idx="7">
                  <c:v>3.8200263690978453E-2</c:v>
                </c:pt>
                <c:pt idx="8">
                  <c:v>0.47488402981691191</c:v>
                </c:pt>
                <c:pt idx="9">
                  <c:v>1.1417453627801175E-2</c:v>
                </c:pt>
                <c:pt idx="10">
                  <c:v>1.5047540896155426E-2</c:v>
                </c:pt>
                <c:pt idx="11">
                  <c:v>0.18978540596855548</c:v>
                </c:pt>
                <c:pt idx="12">
                  <c:v>1.4829756556875425E-2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B9B-4DB5-A647-72168F3116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2011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D9-4A89-9477-59944014641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D9-4A89-9477-59944014641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D9-4A89-9477-59944014641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D9-4A89-9477-59944014641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9D9-4A89-9477-59944014641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9D9-4A89-9477-59944014641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9D9-4A89-9477-59944014641C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9D9-4A89-9477-59944014641C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9D9-4A89-9477-59944014641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9D9-4A89-9477-59944014641C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9D9-4A89-9477-59944014641C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D9-4A89-9477-59944014641C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D9-4A89-9477-59944014641C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D9-4A89-9477-59944014641C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D9-4A89-9477-59944014641C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D9-4A89-9477-59944014641C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D9-4A89-9477-59944014641C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D9-4A89-9477-59944014641C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D9-4A89-9477-59944014641C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D9-4A89-9477-59944014641C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D9-4A89-9477-59944014641C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9D9-4A89-9477-59944014641C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9D9-4A89-9477-59944014641C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9D9-4A89-9477-59944014641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Vstupy_grafy!$O$24:$O$36</c:f>
              <c:numCache>
                <c:formatCode>0.00%</c:formatCode>
                <c:ptCount val="13"/>
                <c:pt idx="0">
                  <c:v>4.5927586161473882E-2</c:v>
                </c:pt>
                <c:pt idx="1">
                  <c:v>5.8807166152798594E-2</c:v>
                </c:pt>
                <c:pt idx="2">
                  <c:v>1.1075443663120577E-2</c:v>
                </c:pt>
                <c:pt idx="3">
                  <c:v>3.8000794032059672E-2</c:v>
                </c:pt>
                <c:pt idx="4">
                  <c:v>6.2783905894648884E-3</c:v>
                </c:pt>
                <c:pt idx="5">
                  <c:v>1.3949866547943453E-2</c:v>
                </c:pt>
                <c:pt idx="6">
                  <c:v>8.219269836633103E-2</c:v>
                </c:pt>
                <c:pt idx="7">
                  <c:v>3.5153359641099662E-2</c:v>
                </c:pt>
                <c:pt idx="8">
                  <c:v>0.48386156735949593</c:v>
                </c:pt>
                <c:pt idx="9">
                  <c:v>1.3747984400951686E-2</c:v>
                </c:pt>
                <c:pt idx="10">
                  <c:v>1.4598621575565641E-2</c:v>
                </c:pt>
                <c:pt idx="11">
                  <c:v>0.18447148861364113</c:v>
                </c:pt>
                <c:pt idx="12">
                  <c:v>1.1935032896053877E-2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9D9-4A89-9477-59944014641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2010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67-4F32-9F3B-64EA5AE088E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A67-4F32-9F3B-64EA5AE088E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A67-4F32-9F3B-64EA5AE088E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A67-4F32-9F3B-64EA5AE088E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A67-4F32-9F3B-64EA5AE088E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A67-4F32-9F3B-64EA5AE088E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A67-4F32-9F3B-64EA5AE088E9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A67-4F32-9F3B-64EA5AE088E9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A67-4F32-9F3B-64EA5AE088E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A67-4F32-9F3B-64EA5AE088E9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A67-4F32-9F3B-64EA5AE088E9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67-4F32-9F3B-64EA5AE088E9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67-4F32-9F3B-64EA5AE088E9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67-4F32-9F3B-64EA5AE088E9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67-4F32-9F3B-64EA5AE088E9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67-4F32-9F3B-64EA5AE088E9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67-4F32-9F3B-64EA5AE088E9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67-4F32-9F3B-64EA5AE088E9}"/>
                </c:ext>
              </c:extLst>
            </c:dLbl>
            <c:dLbl>
              <c:idx val="7"/>
              <c:layout>
                <c:manualLayout>
                  <c:x val="3.1079867122926059E-2"/>
                  <c:y val="0.21516331025349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67-4F32-9F3B-64EA5AE088E9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67-4F32-9F3B-64EA5AE088E9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A67-4F32-9F3B-64EA5AE088E9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A67-4F32-9F3B-64EA5AE088E9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A67-4F32-9F3B-64EA5AE088E9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A67-4F32-9F3B-64EA5AE088E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Vstupy_grafy!$N$24:$N$36</c:f>
              <c:numCache>
                <c:formatCode>0.00%</c:formatCode>
                <c:ptCount val="13"/>
                <c:pt idx="0">
                  <c:v>4.607105917376985E-2</c:v>
                </c:pt>
                <c:pt idx="1">
                  <c:v>5.8388007242787095E-2</c:v>
                </c:pt>
                <c:pt idx="2">
                  <c:v>1.0334501984122944E-2</c:v>
                </c:pt>
                <c:pt idx="3">
                  <c:v>3.8006439611133695E-2</c:v>
                </c:pt>
                <c:pt idx="4">
                  <c:v>6.1181691200611499E-3</c:v>
                </c:pt>
                <c:pt idx="5">
                  <c:v>1.3494627147094257E-2</c:v>
                </c:pt>
                <c:pt idx="6">
                  <c:v>7.6955663541142472E-2</c:v>
                </c:pt>
                <c:pt idx="7">
                  <c:v>3.1184806168870094E-2</c:v>
                </c:pt>
                <c:pt idx="8">
                  <c:v>0.49238485514706443</c:v>
                </c:pt>
                <c:pt idx="9">
                  <c:v>1.5058981063281679E-2</c:v>
                </c:pt>
                <c:pt idx="10">
                  <c:v>1.4730780589485327E-2</c:v>
                </c:pt>
                <c:pt idx="11">
                  <c:v>0.1868511017201552</c:v>
                </c:pt>
                <c:pt idx="12">
                  <c:v>1.0421007491031786E-2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A67-4F32-9F3B-64EA5AE088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2009</a:t>
            </a:r>
          </a:p>
        </c:rich>
      </c:tx>
      <c:layout>
        <c:manualLayout>
          <c:xMode val="edge"/>
          <c:yMode val="edge"/>
          <c:x val="0.46552370102617685"/>
          <c:y val="1.617239344167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44889598733187"/>
          <c:y val="0.29919137466307277"/>
          <c:w val="0.38011768266798346"/>
          <c:h val="0.525606469002695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3F-445A-B120-6CBE0529414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3F-445A-B120-6CBE0529414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3F-445A-B120-6CBE0529414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33F-445A-B120-6CBE0529414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33F-445A-B120-6CBE0529414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33F-445A-B120-6CBE0529414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33F-445A-B120-6CBE0529414F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33F-445A-B120-6CBE0529414F}"/>
              </c:ext>
            </c:extLst>
          </c:dPt>
          <c:dPt>
            <c:idx val="8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33F-445A-B120-6CBE0529414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33F-445A-B120-6CBE0529414F}"/>
              </c:ext>
            </c:extLst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33F-445A-B120-6CBE0529414F}"/>
              </c:ext>
            </c:extLst>
          </c:dPt>
          <c:dLbls>
            <c:dLbl>
              <c:idx val="0"/>
              <c:layout>
                <c:manualLayout>
                  <c:x val="-0.11086831764865876"/>
                  <c:y val="-0.1097456419410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3F-445A-B120-6CBE0529414F}"/>
                </c:ext>
              </c:extLst>
            </c:dLbl>
            <c:dLbl>
              <c:idx val="1"/>
              <c:layout>
                <c:manualLayout>
                  <c:x val="3.8223788304010192E-3"/>
                  <c:y val="-0.13253249004251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3F-445A-B120-6CBE0529414F}"/>
                </c:ext>
              </c:extLst>
            </c:dLbl>
            <c:dLbl>
              <c:idx val="2"/>
              <c:layout>
                <c:manualLayout>
                  <c:x val="0.16948372812851367"/>
                  <c:y val="-0.1194570239963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3F-445A-B120-6CBE0529414F}"/>
                </c:ext>
              </c:extLst>
            </c:dLbl>
            <c:dLbl>
              <c:idx val="3"/>
              <c:layout>
                <c:manualLayout>
                  <c:x val="0.15092758931229827"/>
                  <c:y val="-1.465430028793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3F-445A-B120-6CBE0529414F}"/>
                </c:ext>
              </c:extLst>
            </c:dLbl>
            <c:dLbl>
              <c:idx val="4"/>
              <c:layout>
                <c:manualLayout>
                  <c:x val="0.14215966877090438"/>
                  <c:y val="9.67523399197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3F-445A-B120-6CBE0529414F}"/>
                </c:ext>
              </c:extLst>
            </c:dLbl>
            <c:dLbl>
              <c:idx val="5"/>
              <c:layout>
                <c:manualLayout>
                  <c:x val="0.14829320532703649"/>
                  <c:y val="0.21325771207301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3F-445A-B120-6CBE0529414F}"/>
                </c:ext>
              </c:extLst>
            </c:dLbl>
            <c:dLbl>
              <c:idx val="6"/>
              <c:layout>
                <c:manualLayout>
                  <c:x val="8.1515787436525822E-2"/>
                  <c:y val="0.21375260907743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3F-445A-B120-6CBE0529414F}"/>
                </c:ext>
              </c:extLst>
            </c:dLbl>
            <c:dLbl>
              <c:idx val="7"/>
              <c:layout>
                <c:manualLayout>
                  <c:x val="9.3042005572933364E-2"/>
                  <c:y val="0.27366422433027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3F-445A-B120-6CBE0529414F}"/>
                </c:ext>
              </c:extLst>
            </c:dLbl>
            <c:dLbl>
              <c:idx val="8"/>
              <c:layout>
                <c:manualLayout>
                  <c:x val="-0.16416226192705097"/>
                  <c:y val="4.63573680346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3F-445A-B120-6CBE0529414F}"/>
                </c:ext>
              </c:extLst>
            </c:dLbl>
            <c:dLbl>
              <c:idx val="9"/>
              <c:layout>
                <c:manualLayout>
                  <c:x val="-0.1114482979012765"/>
                  <c:y val="0.18914451050108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3F-445A-B120-6CBE0529414F}"/>
                </c:ext>
              </c:extLst>
            </c:dLbl>
            <c:dLbl>
              <c:idx val="10"/>
              <c:layout>
                <c:manualLayout>
                  <c:x val="-9.7797111808117412E-2"/>
                  <c:y val="-2.2162691272366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3F-445A-B120-6CBE0529414F}"/>
                </c:ext>
              </c:extLst>
            </c:dLbl>
            <c:dLbl>
              <c:idx val="11"/>
              <c:layout>
                <c:manualLayout>
                  <c:x val="-0.21473011605906983"/>
                  <c:y val="-0.100014682808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3F-445A-B120-6CBE0529414F}"/>
                </c:ext>
              </c:extLst>
            </c:dLbl>
            <c:dLbl>
              <c:idx val="12"/>
              <c:layout>
                <c:manualLayout>
                  <c:x val="-0.20698769478280027"/>
                  <c:y val="-0.11098331629935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3F-445A-B120-6CBE0529414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Vstupy_grafy!$A$24:$A$36</c:f>
              <c:strCache>
                <c:ptCount val="13"/>
                <c:pt idx="0">
                  <c:v>stomatologie</c:v>
                </c:pt>
                <c:pt idx="1">
                  <c:v>praktický lékař</c:v>
                </c:pt>
                <c:pt idx="2">
                  <c:v>rehabilitace</c:v>
                </c:pt>
                <c:pt idx="3">
                  <c:v>komplement</c:v>
                </c:pt>
                <c:pt idx="4">
                  <c:v>domácí péče</c:v>
                </c:pt>
                <c:pt idx="5">
                  <c:v>gynekologie</c:v>
                </c:pt>
                <c:pt idx="6">
                  <c:v>ambul. spec.</c:v>
                </c:pt>
                <c:pt idx="7">
                  <c:v>centroléky (amb+lůž)</c:v>
                </c:pt>
                <c:pt idx="8">
                  <c:v>ústavní péče</c:v>
                </c:pt>
                <c:pt idx="9">
                  <c:v>lázně a ozdravovny</c:v>
                </c:pt>
                <c:pt idx="10">
                  <c:v>doprava a ZZS</c:v>
                </c:pt>
                <c:pt idx="11">
                  <c:v>léky a ZP</c:v>
                </c:pt>
                <c:pt idx="12">
                  <c:v>ostatní</c:v>
                </c:pt>
              </c:strCache>
            </c:strRef>
          </c:cat>
          <c:val>
            <c:numRef>
              <c:f>Vstupy_grafy!$M$24:$M$36</c:f>
              <c:numCache>
                <c:formatCode>0.00%</c:formatCode>
                <c:ptCount val="13"/>
                <c:pt idx="0">
                  <c:v>4.6015079329202242E-2</c:v>
                </c:pt>
                <c:pt idx="1">
                  <c:v>5.6467975856176945E-2</c:v>
                </c:pt>
                <c:pt idx="2">
                  <c:v>1.0284345867849709E-2</c:v>
                </c:pt>
                <c:pt idx="3">
                  <c:v>4.2340786894192836E-2</c:v>
                </c:pt>
                <c:pt idx="4">
                  <c:v>6.3295688582089412E-3</c:v>
                </c:pt>
                <c:pt idx="5">
                  <c:v>1.2954581594841922E-2</c:v>
                </c:pt>
                <c:pt idx="6">
                  <c:v>7.7338936593368782E-2</c:v>
                </c:pt>
                <c:pt idx="7">
                  <c:v>0</c:v>
                </c:pt>
                <c:pt idx="8">
                  <c:v>0.50928410961614357</c:v>
                </c:pt>
                <c:pt idx="9">
                  <c:v>1.533685309530643E-2</c:v>
                </c:pt>
                <c:pt idx="10">
                  <c:v>1.4361330049818323E-2</c:v>
                </c:pt>
                <c:pt idx="11">
                  <c:v>0.20139168101163823</c:v>
                </c:pt>
                <c:pt idx="12">
                  <c:v>7.8947512332520724E-3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33F-445A-B120-6CBE0529414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31750</xdr:colOff>
      <xdr:row>231</xdr:row>
      <xdr:rowOff>10582</xdr:rowOff>
    </xdr:from>
    <xdr:to>
      <xdr:col>16</xdr:col>
      <xdr:colOff>579967</xdr:colOff>
      <xdr:row>252</xdr:row>
      <xdr:rowOff>150282</xdr:rowOff>
    </xdr:to>
    <xdr:graphicFrame macro="">
      <xdr:nvGraphicFramePr>
        <xdr:cNvPr id="19" name="Chart 1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63501</xdr:colOff>
      <xdr:row>231</xdr:row>
      <xdr:rowOff>21166</xdr:rowOff>
    </xdr:from>
    <xdr:to>
      <xdr:col>7</xdr:col>
      <xdr:colOff>611717</xdr:colOff>
      <xdr:row>253</xdr:row>
      <xdr:rowOff>2116</xdr:rowOff>
    </xdr:to>
    <xdr:graphicFrame macro="">
      <xdr:nvGraphicFramePr>
        <xdr:cNvPr id="21" name="Chart 1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31751</xdr:colOff>
      <xdr:row>203</xdr:row>
      <xdr:rowOff>31750</xdr:rowOff>
    </xdr:from>
    <xdr:to>
      <xdr:col>16</xdr:col>
      <xdr:colOff>579968</xdr:colOff>
      <xdr:row>225</xdr:row>
      <xdr:rowOff>12700</xdr:rowOff>
    </xdr:to>
    <xdr:graphicFrame macro="">
      <xdr:nvGraphicFramePr>
        <xdr:cNvPr id="38" name="Chart 1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74083</xdr:colOff>
      <xdr:row>203</xdr:row>
      <xdr:rowOff>31749</xdr:rowOff>
    </xdr:from>
    <xdr:to>
      <xdr:col>7</xdr:col>
      <xdr:colOff>622299</xdr:colOff>
      <xdr:row>225</xdr:row>
      <xdr:rowOff>12699</xdr:rowOff>
    </xdr:to>
    <xdr:graphicFrame macro="">
      <xdr:nvGraphicFramePr>
        <xdr:cNvPr id="39" name="Chart 1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31750</xdr:colOff>
      <xdr:row>175</xdr:row>
      <xdr:rowOff>21167</xdr:rowOff>
    </xdr:from>
    <xdr:to>
      <xdr:col>16</xdr:col>
      <xdr:colOff>579967</xdr:colOff>
      <xdr:row>197</xdr:row>
      <xdr:rowOff>2117</xdr:rowOff>
    </xdr:to>
    <xdr:graphicFrame macro="">
      <xdr:nvGraphicFramePr>
        <xdr:cNvPr id="40" name="Chart 1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63500</xdr:colOff>
      <xdr:row>175</xdr:row>
      <xdr:rowOff>21167</xdr:rowOff>
    </xdr:from>
    <xdr:to>
      <xdr:col>7</xdr:col>
      <xdr:colOff>611716</xdr:colOff>
      <xdr:row>197</xdr:row>
      <xdr:rowOff>2117</xdr:rowOff>
    </xdr:to>
    <xdr:graphicFrame macro="">
      <xdr:nvGraphicFramePr>
        <xdr:cNvPr id="41" name="Chart 1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147</xdr:row>
      <xdr:rowOff>0</xdr:rowOff>
    </xdr:from>
    <xdr:to>
      <xdr:col>16</xdr:col>
      <xdr:colOff>548217</xdr:colOff>
      <xdr:row>168</xdr:row>
      <xdr:rowOff>139700</xdr:rowOff>
    </xdr:to>
    <xdr:graphicFrame macro="">
      <xdr:nvGraphicFramePr>
        <xdr:cNvPr id="42" name="Chart 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31750</xdr:colOff>
      <xdr:row>147</xdr:row>
      <xdr:rowOff>0</xdr:rowOff>
    </xdr:from>
    <xdr:to>
      <xdr:col>7</xdr:col>
      <xdr:colOff>579966</xdr:colOff>
      <xdr:row>168</xdr:row>
      <xdr:rowOff>139700</xdr:rowOff>
    </xdr:to>
    <xdr:graphicFrame macro="">
      <xdr:nvGraphicFramePr>
        <xdr:cNvPr id="43" name="Chart 1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52917</xdr:colOff>
      <xdr:row>119</xdr:row>
      <xdr:rowOff>0</xdr:rowOff>
    </xdr:from>
    <xdr:to>
      <xdr:col>16</xdr:col>
      <xdr:colOff>601134</xdr:colOff>
      <xdr:row>140</xdr:row>
      <xdr:rowOff>139700</xdr:rowOff>
    </xdr:to>
    <xdr:graphicFrame macro="">
      <xdr:nvGraphicFramePr>
        <xdr:cNvPr id="44" name="Chart 1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52916</xdr:colOff>
      <xdr:row>119</xdr:row>
      <xdr:rowOff>0</xdr:rowOff>
    </xdr:from>
    <xdr:to>
      <xdr:col>7</xdr:col>
      <xdr:colOff>601132</xdr:colOff>
      <xdr:row>140</xdr:row>
      <xdr:rowOff>139700</xdr:rowOff>
    </xdr:to>
    <xdr:graphicFrame macro="">
      <xdr:nvGraphicFramePr>
        <xdr:cNvPr id="45" name="Chart 1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31750</xdr:colOff>
      <xdr:row>91</xdr:row>
      <xdr:rowOff>21167</xdr:rowOff>
    </xdr:from>
    <xdr:to>
      <xdr:col>16</xdr:col>
      <xdr:colOff>579967</xdr:colOff>
      <xdr:row>113</xdr:row>
      <xdr:rowOff>2117</xdr:rowOff>
    </xdr:to>
    <xdr:graphicFrame macro="">
      <xdr:nvGraphicFramePr>
        <xdr:cNvPr id="46" name="Chart 1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84667</xdr:colOff>
      <xdr:row>91</xdr:row>
      <xdr:rowOff>10584</xdr:rowOff>
    </xdr:from>
    <xdr:to>
      <xdr:col>8</xdr:col>
      <xdr:colOff>8467</xdr:colOff>
      <xdr:row>112</xdr:row>
      <xdr:rowOff>150284</xdr:rowOff>
    </xdr:to>
    <xdr:graphicFrame macro="">
      <xdr:nvGraphicFramePr>
        <xdr:cNvPr id="47" name="Chart 1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52917</xdr:colOff>
      <xdr:row>63</xdr:row>
      <xdr:rowOff>10583</xdr:rowOff>
    </xdr:from>
    <xdr:to>
      <xdr:col>16</xdr:col>
      <xdr:colOff>601134</xdr:colOff>
      <xdr:row>84</xdr:row>
      <xdr:rowOff>150283</xdr:rowOff>
    </xdr:to>
    <xdr:graphicFrame macro="">
      <xdr:nvGraphicFramePr>
        <xdr:cNvPr id="48" name="Chart 1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63499</xdr:colOff>
      <xdr:row>63</xdr:row>
      <xdr:rowOff>21167</xdr:rowOff>
    </xdr:from>
    <xdr:to>
      <xdr:col>7</xdr:col>
      <xdr:colOff>611715</xdr:colOff>
      <xdr:row>85</xdr:row>
      <xdr:rowOff>2117</xdr:rowOff>
    </xdr:to>
    <xdr:graphicFrame macro="">
      <xdr:nvGraphicFramePr>
        <xdr:cNvPr id="49" name="Chart 1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31750</xdr:colOff>
      <xdr:row>35</xdr:row>
      <xdr:rowOff>0</xdr:rowOff>
    </xdr:from>
    <xdr:to>
      <xdr:col>16</xdr:col>
      <xdr:colOff>579967</xdr:colOff>
      <xdr:row>56</xdr:row>
      <xdr:rowOff>139700</xdr:rowOff>
    </xdr:to>
    <xdr:graphicFrame macro="">
      <xdr:nvGraphicFramePr>
        <xdr:cNvPr id="50" name="Chart 1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74084</xdr:colOff>
      <xdr:row>35</xdr:row>
      <xdr:rowOff>10584</xdr:rowOff>
    </xdr:from>
    <xdr:to>
      <xdr:col>7</xdr:col>
      <xdr:colOff>622300</xdr:colOff>
      <xdr:row>56</xdr:row>
      <xdr:rowOff>150284</xdr:rowOff>
    </xdr:to>
    <xdr:graphicFrame macro="">
      <xdr:nvGraphicFramePr>
        <xdr:cNvPr id="51" name="Chart 1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31750</xdr:colOff>
      <xdr:row>7</xdr:row>
      <xdr:rowOff>0</xdr:rowOff>
    </xdr:from>
    <xdr:to>
      <xdr:col>16</xdr:col>
      <xdr:colOff>579967</xdr:colOff>
      <xdr:row>28</xdr:row>
      <xdr:rowOff>139700</xdr:rowOff>
    </xdr:to>
    <xdr:graphicFrame macro="">
      <xdr:nvGraphicFramePr>
        <xdr:cNvPr id="52" name="Chart 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42333</xdr:colOff>
      <xdr:row>7</xdr:row>
      <xdr:rowOff>0</xdr:rowOff>
    </xdr:from>
    <xdr:to>
      <xdr:col>7</xdr:col>
      <xdr:colOff>590549</xdr:colOff>
      <xdr:row>28</xdr:row>
      <xdr:rowOff>139700</xdr:rowOff>
    </xdr:to>
    <xdr:graphicFrame macro="">
      <xdr:nvGraphicFramePr>
        <xdr:cNvPr id="53" name="Chart 1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74083</xdr:colOff>
      <xdr:row>259</xdr:row>
      <xdr:rowOff>10584</xdr:rowOff>
    </xdr:from>
    <xdr:to>
      <xdr:col>7</xdr:col>
      <xdr:colOff>622299</xdr:colOff>
      <xdr:row>280</xdr:row>
      <xdr:rowOff>150284</xdr:rowOff>
    </xdr:to>
    <xdr:graphicFrame macro="">
      <xdr:nvGraphicFramePr>
        <xdr:cNvPr id="20" name="Chart 1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21167</xdr:colOff>
      <xdr:row>259</xdr:row>
      <xdr:rowOff>10583</xdr:rowOff>
    </xdr:from>
    <xdr:to>
      <xdr:col>16</xdr:col>
      <xdr:colOff>569384</xdr:colOff>
      <xdr:row>280</xdr:row>
      <xdr:rowOff>150283</xdr:rowOff>
    </xdr:to>
    <xdr:graphicFrame macro="">
      <xdr:nvGraphicFramePr>
        <xdr:cNvPr id="22" name="Chart 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95248</xdr:colOff>
      <xdr:row>287</xdr:row>
      <xdr:rowOff>21167</xdr:rowOff>
    </xdr:from>
    <xdr:to>
      <xdr:col>8</xdr:col>
      <xdr:colOff>19048</xdr:colOff>
      <xdr:row>309</xdr:row>
      <xdr:rowOff>2117</xdr:rowOff>
    </xdr:to>
    <xdr:graphicFrame macro="">
      <xdr:nvGraphicFramePr>
        <xdr:cNvPr id="23" name="Chart 1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31750</xdr:colOff>
      <xdr:row>287</xdr:row>
      <xdr:rowOff>0</xdr:rowOff>
    </xdr:from>
    <xdr:to>
      <xdr:col>16</xdr:col>
      <xdr:colOff>579967</xdr:colOff>
      <xdr:row>308</xdr:row>
      <xdr:rowOff>139700</xdr:rowOff>
    </xdr:to>
    <xdr:graphicFrame macro="">
      <xdr:nvGraphicFramePr>
        <xdr:cNvPr id="24" name="Chart 1">
          <a:extLst>
            <a:ext uri="{FF2B5EF4-FFF2-40B4-BE49-F238E27FC236}">
              <a16:creationId xmlns:a16="http://schemas.microsoft.com/office/drawing/2014/main" id="{BD15B50A-5E82-4F40-995C-34EFCA663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84667</xdr:colOff>
      <xdr:row>315</xdr:row>
      <xdr:rowOff>21166</xdr:rowOff>
    </xdr:from>
    <xdr:to>
      <xdr:col>8</xdr:col>
      <xdr:colOff>8467</xdr:colOff>
      <xdr:row>337</xdr:row>
      <xdr:rowOff>2116</xdr:rowOff>
    </xdr:to>
    <xdr:graphicFrame macro="">
      <xdr:nvGraphicFramePr>
        <xdr:cNvPr id="25" name="Chart 1">
          <a:extLst>
            <a:ext uri="{FF2B5EF4-FFF2-40B4-BE49-F238E27FC236}">
              <a16:creationId xmlns:a16="http://schemas.microsoft.com/office/drawing/2014/main" id="{20828D5D-8BE5-4A0A-949E-605FDAA6B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1</xdr:colOff>
      <xdr:row>315</xdr:row>
      <xdr:rowOff>21168</xdr:rowOff>
    </xdr:from>
    <xdr:to>
      <xdr:col>16</xdr:col>
      <xdr:colOff>548218</xdr:colOff>
      <xdr:row>337</xdr:row>
      <xdr:rowOff>2118</xdr:rowOff>
    </xdr:to>
    <xdr:graphicFrame macro="">
      <xdr:nvGraphicFramePr>
        <xdr:cNvPr id="26" name="Chart 1">
          <a:extLst>
            <a:ext uri="{FF2B5EF4-FFF2-40B4-BE49-F238E27FC236}">
              <a16:creationId xmlns:a16="http://schemas.microsoft.com/office/drawing/2014/main" id="{906F65BB-BDC7-4745-86F9-1C1BC0C8A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95250</xdr:colOff>
      <xdr:row>343</xdr:row>
      <xdr:rowOff>42333</xdr:rowOff>
    </xdr:from>
    <xdr:to>
      <xdr:col>8</xdr:col>
      <xdr:colOff>19050</xdr:colOff>
      <xdr:row>365</xdr:row>
      <xdr:rowOff>23283</xdr:rowOff>
    </xdr:to>
    <xdr:graphicFrame macro="">
      <xdr:nvGraphicFramePr>
        <xdr:cNvPr id="27" name="Chart 1">
          <a:extLst>
            <a:ext uri="{FF2B5EF4-FFF2-40B4-BE49-F238E27FC236}">
              <a16:creationId xmlns:a16="http://schemas.microsoft.com/office/drawing/2014/main" id="{3CE62790-158C-45D6-8CF0-0B231506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13</xdr:col>
      <xdr:colOff>571500</xdr:colOff>
      <xdr:row>27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056EA7-7D49-4CF5-8F76-3F69272E6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66744-7658-46D0-8D35-64F77C26F109}">
  <sheetPr>
    <pageSetUpPr fitToPage="1"/>
  </sheetPr>
  <dimension ref="A1:H58"/>
  <sheetViews>
    <sheetView tabSelected="1" zoomScale="90" zoomScaleNormal="90" workbookViewId="0"/>
  </sheetViews>
  <sheetFormatPr defaultRowHeight="12.75" x14ac:dyDescent="0.2"/>
  <cols>
    <col min="1" max="1" width="44.5703125" customWidth="1"/>
    <col min="2" max="8" width="14.85546875" customWidth="1"/>
  </cols>
  <sheetData>
    <row r="1" spans="1:8" ht="15.75" x14ac:dyDescent="0.25">
      <c r="A1" s="353" t="s">
        <v>95</v>
      </c>
    </row>
    <row r="4" spans="1:8" ht="15" x14ac:dyDescent="0.25">
      <c r="A4" s="6" t="s">
        <v>358</v>
      </c>
    </row>
    <row r="5" spans="1:8" ht="13.5" thickBot="1" x14ac:dyDescent="0.25"/>
    <row r="6" spans="1:8" ht="13.5" thickBot="1" x14ac:dyDescent="0.25">
      <c r="A6" s="357"/>
      <c r="B6" s="386">
        <v>2018</v>
      </c>
      <c r="C6" s="387">
        <v>2019</v>
      </c>
      <c r="D6" s="387">
        <v>2020</v>
      </c>
      <c r="E6" s="387">
        <v>2021</v>
      </c>
      <c r="F6" s="387">
        <v>2022</v>
      </c>
      <c r="G6" s="387">
        <v>2023</v>
      </c>
      <c r="H6" s="388">
        <v>2024</v>
      </c>
    </row>
    <row r="7" spans="1:8" x14ac:dyDescent="0.2">
      <c r="A7" s="358" t="s">
        <v>339</v>
      </c>
      <c r="B7" s="361">
        <v>237843.32830200001</v>
      </c>
      <c r="C7" s="362">
        <v>255705.38399999999</v>
      </c>
      <c r="D7" s="362">
        <v>256332.39350199999</v>
      </c>
      <c r="E7" s="362">
        <v>273993.871652</v>
      </c>
      <c r="F7" s="362">
        <v>295844.24453999999</v>
      </c>
      <c r="G7" s="362">
        <v>319930.531105</v>
      </c>
      <c r="H7" s="363">
        <v>342559.18337599997</v>
      </c>
    </row>
    <row r="8" spans="1:8" x14ac:dyDescent="0.2">
      <c r="A8" s="359" t="s">
        <v>340</v>
      </c>
      <c r="B8" s="364">
        <v>0</v>
      </c>
      <c r="C8" s="365">
        <v>0</v>
      </c>
      <c r="D8" s="365">
        <v>0</v>
      </c>
      <c r="E8" s="365">
        <v>1669.2059394400001</v>
      </c>
      <c r="F8" s="365">
        <v>2460.1779571699999</v>
      </c>
      <c r="G8" s="365">
        <v>3250.9652032200001</v>
      </c>
      <c r="H8" s="366">
        <v>4123.6123429899999</v>
      </c>
    </row>
    <row r="9" spans="1:8" ht="13.5" thickBot="1" x14ac:dyDescent="0.25">
      <c r="A9" s="360" t="s">
        <v>341</v>
      </c>
      <c r="B9" s="367">
        <v>68359.442219999997</v>
      </c>
      <c r="C9" s="368">
        <v>71849.120672000005</v>
      </c>
      <c r="D9" s="368">
        <v>97262.133025999996</v>
      </c>
      <c r="E9" s="368">
        <v>126322.390017</v>
      </c>
      <c r="F9" s="368">
        <v>129396.045996</v>
      </c>
      <c r="G9" s="368">
        <v>138709.348</v>
      </c>
      <c r="H9" s="369">
        <v>151456.28275499999</v>
      </c>
    </row>
    <row r="10" spans="1:8" ht="13.5" thickBot="1" x14ac:dyDescent="0.25">
      <c r="A10" s="357" t="s">
        <v>16</v>
      </c>
      <c r="B10" s="370">
        <f>SUM(B7:B9)</f>
        <v>306202.77052200004</v>
      </c>
      <c r="C10" s="371">
        <f>SUM(C7:C9)</f>
        <v>327554.50467200001</v>
      </c>
      <c r="D10" s="371">
        <f t="shared" ref="D10:G10" si="0">SUM(D7:D9)</f>
        <v>353594.52652800002</v>
      </c>
      <c r="E10" s="371">
        <f t="shared" si="0"/>
        <v>401985.46760843997</v>
      </c>
      <c r="F10" s="371">
        <f t="shared" si="0"/>
        <v>427700.46849316999</v>
      </c>
      <c r="G10" s="371">
        <f t="shared" si="0"/>
        <v>461890.84430822002</v>
      </c>
      <c r="H10" s="372">
        <f>SUM(H7:H9)</f>
        <v>498139.07847398997</v>
      </c>
    </row>
    <row r="12" spans="1:8" x14ac:dyDescent="0.2">
      <c r="A12" t="s">
        <v>344</v>
      </c>
    </row>
    <row r="16" spans="1:8" ht="15" x14ac:dyDescent="0.25">
      <c r="A16" s="6" t="s">
        <v>347</v>
      </c>
    </row>
    <row r="17" spans="1:8" ht="13.5" thickBot="1" x14ac:dyDescent="0.25"/>
    <row r="18" spans="1:8" ht="13.5" thickBot="1" x14ac:dyDescent="0.25">
      <c r="A18" s="357"/>
      <c r="B18" s="386">
        <v>2018</v>
      </c>
      <c r="C18" s="387">
        <v>2019</v>
      </c>
      <c r="D18" s="387">
        <v>2020</v>
      </c>
      <c r="E18" s="387">
        <v>2021</v>
      </c>
      <c r="F18" s="387">
        <v>2022</v>
      </c>
      <c r="G18" s="387">
        <v>2023</v>
      </c>
      <c r="H18" s="388">
        <v>2024</v>
      </c>
    </row>
    <row r="19" spans="1:8" x14ac:dyDescent="0.2">
      <c r="A19" s="378" t="s">
        <v>348</v>
      </c>
      <c r="B19" s="412"/>
      <c r="C19" s="373">
        <f>C7-B7</f>
        <v>17862.055697999982</v>
      </c>
      <c r="D19" s="373">
        <f t="shared" ref="D19:H19" si="1">D7-C7</f>
        <v>627.00950200000079</v>
      </c>
      <c r="E19" s="373">
        <f t="shared" si="1"/>
        <v>17661.47815000001</v>
      </c>
      <c r="F19" s="373">
        <f t="shared" si="1"/>
        <v>21850.372887999984</v>
      </c>
      <c r="G19" s="373">
        <f t="shared" si="1"/>
        <v>24086.286565000017</v>
      </c>
      <c r="H19" s="374">
        <f t="shared" si="1"/>
        <v>22628.65227099997</v>
      </c>
    </row>
    <row r="20" spans="1:8" ht="13.5" thickBot="1" x14ac:dyDescent="0.25">
      <c r="A20" s="377" t="s">
        <v>352</v>
      </c>
      <c r="B20" s="413"/>
      <c r="C20" s="375">
        <f>(C7/B7-1)*100</f>
        <v>7.5100091415302384</v>
      </c>
      <c r="D20" s="375">
        <f t="shared" ref="D20:H20" si="2">(D7/C7-1)*100</f>
        <v>0.24520778256276188</v>
      </c>
      <c r="E20" s="375">
        <f t="shared" si="2"/>
        <v>6.8900687535858429</v>
      </c>
      <c r="F20" s="375">
        <f t="shared" si="2"/>
        <v>7.9747670107571444</v>
      </c>
      <c r="G20" s="375">
        <f t="shared" si="2"/>
        <v>8.1415430617726372</v>
      </c>
      <c r="H20" s="411">
        <f t="shared" si="2"/>
        <v>7.0729893120370368</v>
      </c>
    </row>
    <row r="21" spans="1:8" x14ac:dyDescent="0.2">
      <c r="A21" s="378" t="s">
        <v>349</v>
      </c>
      <c r="B21" s="412"/>
      <c r="C21" s="373"/>
      <c r="D21" s="373"/>
      <c r="E21" s="373">
        <f>E8-D8</f>
        <v>1669.2059394400001</v>
      </c>
      <c r="F21" s="373">
        <f>F8-E8</f>
        <v>790.97201772999983</v>
      </c>
      <c r="G21" s="373">
        <f>G8-F8</f>
        <v>790.78724605000025</v>
      </c>
      <c r="H21" s="374">
        <f>H8-G8</f>
        <v>872.64713976999974</v>
      </c>
    </row>
    <row r="22" spans="1:8" ht="13.5" thickBot="1" x14ac:dyDescent="0.25">
      <c r="A22" s="377" t="s">
        <v>353</v>
      </c>
      <c r="B22" s="413"/>
      <c r="C22" s="375"/>
      <c r="D22" s="375"/>
      <c r="E22" s="375"/>
      <c r="F22" s="375">
        <f>(F8/E8-1)*100</f>
        <v>47.386125285137794</v>
      </c>
      <c r="G22" s="375">
        <f>(G8/F8-1)*100</f>
        <v>32.143497739474959</v>
      </c>
      <c r="H22" s="411">
        <f>(H8/G8-1)*100</f>
        <v>26.842709325392477</v>
      </c>
    </row>
    <row r="23" spans="1:8" x14ac:dyDescent="0.2">
      <c r="A23" s="378" t="s">
        <v>371</v>
      </c>
      <c r="B23" s="412"/>
      <c r="C23" s="373">
        <f>C7+C8-B7-B8</f>
        <v>17862.055697999982</v>
      </c>
      <c r="D23" s="373">
        <f t="shared" ref="D23:H23" si="3">D7+D8-C7-C8</f>
        <v>627.00950200000079</v>
      </c>
      <c r="E23" s="373">
        <f t="shared" si="3"/>
        <v>19330.684089440008</v>
      </c>
      <c r="F23" s="373">
        <f t="shared" si="3"/>
        <v>22641.344905729988</v>
      </c>
      <c r="G23" s="373">
        <f t="shared" si="3"/>
        <v>24877.073811050042</v>
      </c>
      <c r="H23" s="374">
        <f t="shared" si="3"/>
        <v>23501.299410769974</v>
      </c>
    </row>
    <row r="24" spans="1:8" ht="13.5" thickBot="1" x14ac:dyDescent="0.25">
      <c r="A24" s="377" t="s">
        <v>372</v>
      </c>
      <c r="B24" s="413"/>
      <c r="C24" s="375">
        <f>((C7+C8)/(B7+B8)-1)*100</f>
        <v>7.5100091415302384</v>
      </c>
      <c r="D24" s="375">
        <f t="shared" ref="D24:H24" si="4">((D7+D8)/(C7+C8)-1)*100</f>
        <v>0.24520778256276188</v>
      </c>
      <c r="E24" s="375">
        <f t="shared" si="4"/>
        <v>7.5412568132124047</v>
      </c>
      <c r="F24" s="375">
        <f t="shared" si="4"/>
        <v>8.2134122217436314</v>
      </c>
      <c r="G24" s="375">
        <f t="shared" si="4"/>
        <v>8.3394921211018982</v>
      </c>
      <c r="H24" s="411">
        <f t="shared" si="4"/>
        <v>7.2718579743057621</v>
      </c>
    </row>
    <row r="25" spans="1:8" x14ac:dyDescent="0.2">
      <c r="A25" s="358" t="s">
        <v>350</v>
      </c>
      <c r="B25" s="414"/>
      <c r="C25" s="362">
        <f t="shared" ref="C25:H25" si="5">C9-B9</f>
        <v>3489.6784520000074</v>
      </c>
      <c r="D25" s="362">
        <f t="shared" si="5"/>
        <v>25413.012353999991</v>
      </c>
      <c r="E25" s="362">
        <f t="shared" si="5"/>
        <v>29060.256991000002</v>
      </c>
      <c r="F25" s="362">
        <f t="shared" si="5"/>
        <v>3073.6559790000028</v>
      </c>
      <c r="G25" s="362">
        <f t="shared" si="5"/>
        <v>9313.3020039999974</v>
      </c>
      <c r="H25" s="363">
        <f t="shared" si="5"/>
        <v>12746.934754999995</v>
      </c>
    </row>
    <row r="26" spans="1:8" ht="13.5" thickBot="1" x14ac:dyDescent="0.25">
      <c r="A26" s="377" t="s">
        <v>354</v>
      </c>
      <c r="B26" s="413"/>
      <c r="C26" s="375">
        <f>(C9/B9-1)*100</f>
        <v>5.1048960299723278</v>
      </c>
      <c r="D26" s="375">
        <f t="shared" ref="D26:H26" si="6">(D9/C9-1)*100</f>
        <v>35.369969898467502</v>
      </c>
      <c r="E26" s="375">
        <f t="shared" si="6"/>
        <v>29.87828467964162</v>
      </c>
      <c r="F26" s="375">
        <f t="shared" si="6"/>
        <v>2.4331838390536875</v>
      </c>
      <c r="G26" s="375">
        <f t="shared" si="6"/>
        <v>7.1975166878653241</v>
      </c>
      <c r="H26" s="411">
        <f t="shared" si="6"/>
        <v>9.1896724617291028</v>
      </c>
    </row>
    <row r="27" spans="1:8" x14ac:dyDescent="0.2">
      <c r="A27" s="358" t="s">
        <v>351</v>
      </c>
      <c r="B27" s="414"/>
      <c r="C27" s="362">
        <f t="shared" ref="C27:H27" si="7">C10-B10</f>
        <v>21351.734149999975</v>
      </c>
      <c r="D27" s="362">
        <f t="shared" si="7"/>
        <v>26040.021856000007</v>
      </c>
      <c r="E27" s="362">
        <f t="shared" si="7"/>
        <v>48390.941080439952</v>
      </c>
      <c r="F27" s="362">
        <f t="shared" si="7"/>
        <v>25715.00088473002</v>
      </c>
      <c r="G27" s="362">
        <f t="shared" si="7"/>
        <v>34190.375815050036</v>
      </c>
      <c r="H27" s="363">
        <f t="shared" si="7"/>
        <v>36248.234165769944</v>
      </c>
    </row>
    <row r="28" spans="1:8" ht="13.5" thickBot="1" x14ac:dyDescent="0.25">
      <c r="A28" s="377" t="s">
        <v>355</v>
      </c>
      <c r="B28" s="413"/>
      <c r="C28" s="375">
        <f>(C10/B10-1)*100</f>
        <v>6.9730702023370172</v>
      </c>
      <c r="D28" s="375">
        <f t="shared" ref="D28:H28" si="8">(D10/C10-1)*100</f>
        <v>7.949828649761792</v>
      </c>
      <c r="E28" s="375">
        <f t="shared" si="8"/>
        <v>13.685432734380299</v>
      </c>
      <c r="F28" s="375">
        <f t="shared" si="8"/>
        <v>6.3969976421580865</v>
      </c>
      <c r="G28" s="375">
        <f t="shared" si="8"/>
        <v>7.994000085037567</v>
      </c>
      <c r="H28" s="411">
        <f t="shared" si="8"/>
        <v>7.8477923112027392</v>
      </c>
    </row>
    <row r="32" spans="1:8" ht="15" x14ac:dyDescent="0.25">
      <c r="A32" s="6" t="s">
        <v>346</v>
      </c>
    </row>
    <row r="33" spans="1:8" ht="13.5" thickBot="1" x14ac:dyDescent="0.25"/>
    <row r="34" spans="1:8" ht="13.5" thickBot="1" x14ac:dyDescent="0.25">
      <c r="A34" s="357"/>
      <c r="B34" s="386">
        <v>2018</v>
      </c>
      <c r="C34" s="387">
        <v>2019</v>
      </c>
      <c r="D34" s="387">
        <v>2020</v>
      </c>
      <c r="E34" s="387">
        <v>2021</v>
      </c>
      <c r="F34" s="387">
        <v>2022</v>
      </c>
      <c r="G34" s="387">
        <v>2023</v>
      </c>
      <c r="H34" s="388">
        <v>2024</v>
      </c>
    </row>
    <row r="35" spans="1:8" x14ac:dyDescent="0.2">
      <c r="A35" s="358" t="s">
        <v>342</v>
      </c>
      <c r="B35" s="361">
        <v>5878865</v>
      </c>
      <c r="C35" s="362">
        <v>5881558.666666667</v>
      </c>
      <c r="D35" s="362">
        <v>5961539.833333333</v>
      </c>
      <c r="E35" s="362">
        <v>5957479.25</v>
      </c>
      <c r="F35" s="362">
        <v>6104799</v>
      </c>
      <c r="G35" s="362">
        <v>6083743.333333333</v>
      </c>
      <c r="H35" s="363">
        <v>6053408.583333333</v>
      </c>
    </row>
    <row r="36" spans="1:8" ht="13.5" thickBot="1" x14ac:dyDescent="0.25">
      <c r="A36" s="360" t="s">
        <v>343</v>
      </c>
      <c r="B36" s="367">
        <v>4626582.583333334</v>
      </c>
      <c r="C36" s="368">
        <v>4654661.666666667</v>
      </c>
      <c r="D36" s="368">
        <v>4586852.166666667</v>
      </c>
      <c r="E36" s="368">
        <v>4589246.833333334</v>
      </c>
      <c r="F36" s="368">
        <v>4709571</v>
      </c>
      <c r="G36" s="368">
        <v>4773609.666666667</v>
      </c>
      <c r="H36" s="369">
        <v>4785130.166666667</v>
      </c>
    </row>
    <row r="37" spans="1:8" ht="13.5" thickBot="1" x14ac:dyDescent="0.25">
      <c r="A37" s="357" t="s">
        <v>16</v>
      </c>
      <c r="B37" s="370">
        <f>SUM(B35:B36)</f>
        <v>10505447.583333334</v>
      </c>
      <c r="C37" s="371">
        <f t="shared" ref="C37:H37" si="9">SUM(C35:C36)</f>
        <v>10536220.333333334</v>
      </c>
      <c r="D37" s="371">
        <f t="shared" si="9"/>
        <v>10548392</v>
      </c>
      <c r="E37" s="371">
        <f t="shared" si="9"/>
        <v>10546726.083333334</v>
      </c>
      <c r="F37" s="371">
        <f t="shared" si="9"/>
        <v>10814370</v>
      </c>
      <c r="G37" s="371">
        <f t="shared" si="9"/>
        <v>10857353</v>
      </c>
      <c r="H37" s="372">
        <f t="shared" si="9"/>
        <v>10838538.75</v>
      </c>
    </row>
    <row r="39" spans="1:8" x14ac:dyDescent="0.2">
      <c r="A39" t="s">
        <v>345</v>
      </c>
    </row>
    <row r="41" spans="1:8" x14ac:dyDescent="0.2">
      <c r="B41" s="1"/>
      <c r="C41" s="1"/>
      <c r="D41" s="1"/>
      <c r="E41" s="1"/>
    </row>
    <row r="42" spans="1:8" x14ac:dyDescent="0.2">
      <c r="B42" s="1"/>
      <c r="C42" s="1"/>
      <c r="D42" s="1"/>
      <c r="E42" s="1"/>
    </row>
    <row r="43" spans="1:8" ht="15" x14ac:dyDescent="0.25">
      <c r="A43" s="6" t="s">
        <v>357</v>
      </c>
      <c r="B43" s="1"/>
      <c r="C43" s="1"/>
      <c r="D43" s="1"/>
      <c r="E43" s="1"/>
    </row>
    <row r="44" spans="1:8" ht="13.5" thickBot="1" x14ac:dyDescent="0.25">
      <c r="B44" s="1"/>
      <c r="C44" s="1"/>
      <c r="D44" s="1"/>
      <c r="E44" s="1"/>
    </row>
    <row r="45" spans="1:8" ht="13.5" thickBot="1" x14ac:dyDescent="0.25">
      <c r="A45" s="357"/>
      <c r="B45" s="386">
        <v>2018</v>
      </c>
      <c r="C45" s="387">
        <v>2019</v>
      </c>
      <c r="D45" s="387">
        <v>2020</v>
      </c>
      <c r="E45" s="387">
        <v>2021</v>
      </c>
      <c r="F45" s="387">
        <v>2022</v>
      </c>
      <c r="G45" s="387">
        <v>2023</v>
      </c>
      <c r="H45" s="388">
        <v>2024</v>
      </c>
    </row>
    <row r="46" spans="1:8" x14ac:dyDescent="0.2">
      <c r="A46" s="358" t="s">
        <v>342</v>
      </c>
      <c r="B46" s="361">
        <f>B9*1000000/B35</f>
        <v>11628</v>
      </c>
      <c r="C46" s="362">
        <f t="shared" ref="C46:H46" si="10">C9*1000000/C35</f>
        <v>12216</v>
      </c>
      <c r="D46" s="362">
        <f t="shared" si="10"/>
        <v>16314.934688881696</v>
      </c>
      <c r="E46" s="362">
        <f t="shared" si="10"/>
        <v>21204</v>
      </c>
      <c r="F46" s="362">
        <f t="shared" si="10"/>
        <v>21195.79137593228</v>
      </c>
      <c r="G46" s="362">
        <f t="shared" si="10"/>
        <v>22800</v>
      </c>
      <c r="H46" s="363">
        <f t="shared" si="10"/>
        <v>25020</v>
      </c>
    </row>
    <row r="47" spans="1:8" ht="13.5" thickBot="1" x14ac:dyDescent="0.25">
      <c r="A47" s="360" t="s">
        <v>343</v>
      </c>
      <c r="B47" s="367">
        <f>(B7+B8)*1000000/B36</f>
        <v>51407.993701182349</v>
      </c>
      <c r="C47" s="368">
        <f t="shared" ref="C47:H47" si="11">(C7+C8)*1000000/C36</f>
        <v>54935.331998709531</v>
      </c>
      <c r="D47" s="368">
        <f t="shared" si="11"/>
        <v>55884.162861145909</v>
      </c>
      <c r="E47" s="368">
        <f t="shared" si="11"/>
        <v>60067.171717415789</v>
      </c>
      <c r="F47" s="368">
        <f t="shared" si="11"/>
        <v>63340.041480884349</v>
      </c>
      <c r="G47" s="368">
        <f t="shared" si="11"/>
        <v>67701.701411605434</v>
      </c>
      <c r="H47" s="369">
        <f t="shared" si="11"/>
        <v>72450.024062875193</v>
      </c>
    </row>
    <row r="48" spans="1:8" ht="13.5" thickBot="1" x14ac:dyDescent="0.25">
      <c r="A48" s="357" t="s">
        <v>356</v>
      </c>
      <c r="B48" s="370">
        <f>B10*1000000/B37</f>
        <v>29147.046624437415</v>
      </c>
      <c r="C48" s="371">
        <f t="shared" ref="C48:H48" si="12">C10*1000000/C37</f>
        <v>31088.425859481991</v>
      </c>
      <c r="D48" s="371">
        <f t="shared" si="12"/>
        <v>33521.178064675638</v>
      </c>
      <c r="E48" s="371">
        <f t="shared" si="12"/>
        <v>38114.715830506415</v>
      </c>
      <c r="F48" s="371">
        <f t="shared" si="12"/>
        <v>39549.272726304909</v>
      </c>
      <c r="G48" s="371">
        <f t="shared" si="12"/>
        <v>42541.754358379985</v>
      </c>
      <c r="H48" s="372">
        <f t="shared" si="12"/>
        <v>45959.985009417433</v>
      </c>
    </row>
    <row r="49" spans="1:8" x14ac:dyDescent="0.2">
      <c r="H49" s="1"/>
    </row>
    <row r="50" spans="1:8" x14ac:dyDescent="0.2">
      <c r="H50" s="1"/>
    </row>
    <row r="52" spans="1:8" ht="15" x14ac:dyDescent="0.25">
      <c r="A52" s="6" t="s">
        <v>360</v>
      </c>
    </row>
    <row r="53" spans="1:8" ht="13.5" thickBot="1" x14ac:dyDescent="0.25"/>
    <row r="54" spans="1:8" ht="13.5" thickBot="1" x14ac:dyDescent="0.25">
      <c r="A54" s="357"/>
      <c r="B54" s="386">
        <v>2018</v>
      </c>
      <c r="C54" s="387">
        <v>2019</v>
      </c>
      <c r="D54" s="387">
        <v>2020</v>
      </c>
      <c r="E54" s="387">
        <v>2021</v>
      </c>
      <c r="F54" s="387">
        <v>2022</v>
      </c>
      <c r="G54" s="387">
        <v>2023</v>
      </c>
      <c r="H54" s="388">
        <v>2024</v>
      </c>
    </row>
    <row r="55" spans="1:8" x14ac:dyDescent="0.2">
      <c r="A55" s="378" t="s">
        <v>364</v>
      </c>
      <c r="B55" s="379">
        <f>B9/B10*100</f>
        <v>22.324893436941817</v>
      </c>
      <c r="C55" s="380">
        <f t="shared" ref="C55:H55" si="13">C9/C10*100</f>
        <v>21.935012233749262</v>
      </c>
      <c r="D55" s="380">
        <f t="shared" si="13"/>
        <v>27.506685123503495</v>
      </c>
      <c r="E55" s="380">
        <f t="shared" si="13"/>
        <v>31.424616110761054</v>
      </c>
      <c r="F55" s="380">
        <f t="shared" si="13"/>
        <v>30.253893911286738</v>
      </c>
      <c r="G55" s="380">
        <f t="shared" si="13"/>
        <v>30.030763698671446</v>
      </c>
      <c r="H55" s="381">
        <f t="shared" si="13"/>
        <v>30.404417019233755</v>
      </c>
    </row>
    <row r="56" spans="1:8" ht="13.5" thickBot="1" x14ac:dyDescent="0.25">
      <c r="A56" s="377" t="s">
        <v>361</v>
      </c>
      <c r="B56" s="382">
        <f>B35/B37*100</f>
        <v>55.96015736946508</v>
      </c>
      <c r="C56" s="375">
        <f t="shared" ref="C56:H56" si="14">C35/C37*100</f>
        <v>55.822282380136258</v>
      </c>
      <c r="D56" s="375">
        <f t="shared" si="14"/>
        <v>56.516100589865573</v>
      </c>
      <c r="E56" s="375">
        <f t="shared" si="14"/>
        <v>56.486526747048273</v>
      </c>
      <c r="F56" s="375">
        <f t="shared" si="14"/>
        <v>56.45080573348239</v>
      </c>
      <c r="G56" s="375">
        <f t="shared" si="14"/>
        <v>56.033393529098049</v>
      </c>
      <c r="H56" s="376">
        <f t="shared" si="14"/>
        <v>55.850781391848905</v>
      </c>
    </row>
    <row r="57" spans="1:8" x14ac:dyDescent="0.2">
      <c r="A57" s="358" t="s">
        <v>362</v>
      </c>
      <c r="B57" s="383">
        <f>(B7+B8)/B10*100</f>
        <v>77.675106563058165</v>
      </c>
      <c r="C57" s="384">
        <f t="shared" ref="C57:H57" si="15">(C7+C8)/C10*100</f>
        <v>78.064987766250738</v>
      </c>
      <c r="D57" s="384">
        <f t="shared" si="15"/>
        <v>72.493314876496498</v>
      </c>
      <c r="E57" s="384">
        <f t="shared" si="15"/>
        <v>68.57538388923895</v>
      </c>
      <c r="F57" s="384">
        <f t="shared" si="15"/>
        <v>69.746106088713262</v>
      </c>
      <c r="G57" s="384">
        <f t="shared" si="15"/>
        <v>69.96923630132855</v>
      </c>
      <c r="H57" s="385">
        <f t="shared" si="15"/>
        <v>69.595582980766252</v>
      </c>
    </row>
    <row r="58" spans="1:8" ht="13.5" thickBot="1" x14ac:dyDescent="0.25">
      <c r="A58" s="377" t="s">
        <v>363</v>
      </c>
      <c r="B58" s="382">
        <f>B36/B37*100</f>
        <v>44.03984263053492</v>
      </c>
      <c r="C58" s="375">
        <f t="shared" ref="C58:H58" si="16">C36/C37*100</f>
        <v>44.177717619863742</v>
      </c>
      <c r="D58" s="375">
        <f t="shared" si="16"/>
        <v>43.483899410134427</v>
      </c>
      <c r="E58" s="375">
        <f t="shared" si="16"/>
        <v>43.513473252951727</v>
      </c>
      <c r="F58" s="375">
        <f t="shared" si="16"/>
        <v>43.549194266517603</v>
      </c>
      <c r="G58" s="375">
        <f t="shared" si="16"/>
        <v>43.966606470901951</v>
      </c>
      <c r="H58" s="376">
        <f t="shared" si="16"/>
        <v>44.149218608151095</v>
      </c>
    </row>
  </sheetData>
  <pageMargins left="0.70866141732283472" right="0.70866141732283472" top="0.59055118110236227" bottom="0.59055118110236227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A78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.140625" defaultRowHeight="12" x14ac:dyDescent="0.2"/>
  <cols>
    <col min="1" max="1" width="7" style="3" customWidth="1"/>
    <col min="2" max="2" width="77.5703125" style="3" customWidth="1"/>
    <col min="3" max="3" width="10.85546875" style="3" hidden="1" customWidth="1"/>
    <col min="4" max="4" width="10.42578125" style="3" hidden="1" customWidth="1"/>
    <col min="5" max="5" width="10.85546875" style="3" hidden="1" customWidth="1"/>
    <col min="6" max="6" width="10.42578125" style="3" hidden="1" customWidth="1"/>
    <col min="7" max="7" width="10.85546875" style="3" hidden="1" customWidth="1"/>
    <col min="8" max="8" width="10.42578125" style="3" hidden="1" customWidth="1"/>
    <col min="9" max="9" width="10.85546875" style="3" hidden="1" customWidth="1"/>
    <col min="10" max="10" width="10.42578125" style="3" hidden="1" customWidth="1"/>
    <col min="11" max="11" width="10.85546875" style="3" hidden="1" customWidth="1"/>
    <col min="12" max="12" width="10.7109375" style="3" hidden="1" customWidth="1"/>
    <col min="13" max="13" width="10.28515625" style="3" hidden="1" customWidth="1"/>
    <col min="14" max="14" width="10.7109375" style="3" hidden="1" customWidth="1"/>
    <col min="15" max="15" width="10.28515625" style="3" hidden="1" customWidth="1"/>
    <col min="16" max="16" width="12.28515625" style="3" hidden="1" customWidth="1"/>
    <col min="17" max="34" width="11.28515625" style="3" hidden="1" customWidth="1"/>
    <col min="35" max="41" width="11.5703125" style="3" customWidth="1"/>
    <col min="42" max="42" width="11.7109375" style="3" customWidth="1"/>
    <col min="43" max="43" width="11.28515625" style="3" bestFit="1" customWidth="1"/>
    <col min="44" max="44" width="11.7109375" style="3" customWidth="1"/>
    <col min="45" max="45" width="11.28515625" style="3" bestFit="1" customWidth="1"/>
    <col min="46" max="46" width="11.28515625" style="3" customWidth="1"/>
    <col min="47" max="47" width="11.28515625" style="3" bestFit="1" customWidth="1"/>
    <col min="48" max="49" width="11.28515625" style="3" customWidth="1"/>
    <col min="50" max="51" width="11.28515625" style="3" bestFit="1" customWidth="1"/>
    <col min="52" max="53" width="11.28515625" style="3" customWidth="1"/>
    <col min="54" max="16384" width="9.140625" style="3"/>
  </cols>
  <sheetData>
    <row r="1" spans="1:53" ht="18" x14ac:dyDescent="0.25">
      <c r="A1" s="124" t="s">
        <v>253</v>
      </c>
    </row>
    <row r="2" spans="1:53" ht="13.5" thickBot="1" x14ac:dyDescent="0.25">
      <c r="P2" s="2"/>
      <c r="S2" s="2"/>
      <c r="U2" s="2"/>
      <c r="V2" s="50"/>
      <c r="W2" s="45"/>
      <c r="AW2" s="130" t="s">
        <v>248</v>
      </c>
      <c r="BA2" s="130" t="s">
        <v>248</v>
      </c>
    </row>
    <row r="3" spans="1:53" ht="12.75" x14ac:dyDescent="0.2">
      <c r="A3" s="394" t="s">
        <v>114</v>
      </c>
      <c r="B3" s="394" t="s">
        <v>115</v>
      </c>
      <c r="C3" s="17">
        <v>1998</v>
      </c>
      <c r="D3" s="18">
        <v>1998</v>
      </c>
      <c r="E3" s="19">
        <v>1999</v>
      </c>
      <c r="F3" s="20">
        <v>1999</v>
      </c>
      <c r="G3" s="17">
        <v>2000</v>
      </c>
      <c r="H3" s="18">
        <v>2000</v>
      </c>
      <c r="I3" s="17">
        <v>2001</v>
      </c>
      <c r="J3" s="18">
        <v>2001</v>
      </c>
      <c r="K3" s="17">
        <v>2002</v>
      </c>
      <c r="L3" s="18">
        <v>2002</v>
      </c>
      <c r="M3" s="17">
        <v>2003</v>
      </c>
      <c r="N3" s="18">
        <v>2003</v>
      </c>
      <c r="O3" s="17">
        <v>2004</v>
      </c>
      <c r="P3" s="18">
        <v>2004</v>
      </c>
      <c r="Q3" s="17">
        <v>2005</v>
      </c>
      <c r="R3" s="18">
        <v>2005</v>
      </c>
      <c r="S3" s="39">
        <v>2006</v>
      </c>
      <c r="T3" s="40">
        <v>2006</v>
      </c>
      <c r="U3" s="39">
        <v>2007</v>
      </c>
      <c r="V3" s="40">
        <v>2007</v>
      </c>
      <c r="W3" s="39">
        <v>2008</v>
      </c>
      <c r="X3" s="40">
        <v>2008</v>
      </c>
      <c r="Y3" s="39">
        <v>2009</v>
      </c>
      <c r="Z3" s="207">
        <v>2009</v>
      </c>
      <c r="AA3" s="66">
        <v>2010</v>
      </c>
      <c r="AB3" s="67">
        <v>2010</v>
      </c>
      <c r="AC3" s="66">
        <v>2011</v>
      </c>
      <c r="AD3" s="67">
        <v>2011</v>
      </c>
      <c r="AE3" s="39">
        <v>2012</v>
      </c>
      <c r="AF3" s="63">
        <v>2012</v>
      </c>
      <c r="AG3" s="39">
        <v>2013</v>
      </c>
      <c r="AH3" s="63">
        <v>2013</v>
      </c>
      <c r="AI3" s="39">
        <v>2014</v>
      </c>
      <c r="AJ3" s="63">
        <v>2014</v>
      </c>
      <c r="AK3" s="39">
        <v>2015</v>
      </c>
      <c r="AL3" s="63">
        <v>2015</v>
      </c>
      <c r="AM3" s="39">
        <v>2016</v>
      </c>
      <c r="AN3" s="63">
        <v>2016</v>
      </c>
      <c r="AO3" s="39">
        <v>2017</v>
      </c>
      <c r="AP3" s="63">
        <v>2017</v>
      </c>
      <c r="AQ3" s="39">
        <v>2018</v>
      </c>
      <c r="AR3" s="63">
        <v>2018</v>
      </c>
      <c r="AS3" s="39">
        <v>2019</v>
      </c>
      <c r="AT3" s="63">
        <v>2019</v>
      </c>
      <c r="AU3" s="39">
        <v>2020</v>
      </c>
      <c r="AV3" s="127">
        <v>2020</v>
      </c>
      <c r="AW3" s="63">
        <v>2020</v>
      </c>
      <c r="AX3" s="39">
        <v>2021</v>
      </c>
      <c r="AY3" s="63">
        <v>2021</v>
      </c>
      <c r="AZ3" s="39">
        <v>2022</v>
      </c>
      <c r="BA3" s="63">
        <v>2022</v>
      </c>
    </row>
    <row r="4" spans="1:53" ht="13.5" thickBot="1" x14ac:dyDescent="0.25">
      <c r="A4" s="395"/>
      <c r="B4" s="395"/>
      <c r="C4" s="208" t="s">
        <v>0</v>
      </c>
      <c r="D4" s="86" t="s">
        <v>1</v>
      </c>
      <c r="E4" s="21" t="s">
        <v>0</v>
      </c>
      <c r="F4" s="87" t="s">
        <v>1</v>
      </c>
      <c r="G4" s="208" t="s">
        <v>0</v>
      </c>
      <c r="H4" s="86" t="s">
        <v>1</v>
      </c>
      <c r="I4" s="208" t="s">
        <v>0</v>
      </c>
      <c r="J4" s="86" t="s">
        <v>1</v>
      </c>
      <c r="K4" s="208" t="s">
        <v>0</v>
      </c>
      <c r="L4" s="86" t="s">
        <v>25</v>
      </c>
      <c r="M4" s="208" t="s">
        <v>26</v>
      </c>
      <c r="N4" s="86" t="s">
        <v>25</v>
      </c>
      <c r="O4" s="208" t="s">
        <v>26</v>
      </c>
      <c r="P4" s="86" t="s">
        <v>1</v>
      </c>
      <c r="Q4" s="208" t="s">
        <v>26</v>
      </c>
      <c r="R4" s="86" t="s">
        <v>1</v>
      </c>
      <c r="S4" s="114" t="s">
        <v>26</v>
      </c>
      <c r="T4" s="85" t="s">
        <v>1</v>
      </c>
      <c r="U4" s="114" t="s">
        <v>26</v>
      </c>
      <c r="V4" s="85" t="s">
        <v>1</v>
      </c>
      <c r="W4" s="114" t="s">
        <v>26</v>
      </c>
      <c r="X4" s="85" t="s">
        <v>1</v>
      </c>
      <c r="Y4" s="114" t="s">
        <v>26</v>
      </c>
      <c r="Z4" s="85" t="s">
        <v>1</v>
      </c>
      <c r="AA4" s="68" t="s">
        <v>26</v>
      </c>
      <c r="AB4" s="69" t="s">
        <v>1</v>
      </c>
      <c r="AC4" s="68" t="s">
        <v>26</v>
      </c>
      <c r="AD4" s="69" t="s">
        <v>1</v>
      </c>
      <c r="AE4" s="41" t="s">
        <v>26</v>
      </c>
      <c r="AF4" s="85" t="s">
        <v>1</v>
      </c>
      <c r="AG4" s="41" t="s">
        <v>26</v>
      </c>
      <c r="AH4" s="85" t="s">
        <v>1</v>
      </c>
      <c r="AI4" s="41" t="s">
        <v>26</v>
      </c>
      <c r="AJ4" s="85" t="s">
        <v>1</v>
      </c>
      <c r="AK4" s="41" t="s">
        <v>26</v>
      </c>
      <c r="AL4" s="85" t="s">
        <v>1</v>
      </c>
      <c r="AM4" s="41" t="s">
        <v>26</v>
      </c>
      <c r="AN4" s="85" t="s">
        <v>1</v>
      </c>
      <c r="AO4" s="41" t="s">
        <v>26</v>
      </c>
      <c r="AP4" s="85" t="s">
        <v>1</v>
      </c>
      <c r="AQ4" s="41" t="s">
        <v>26</v>
      </c>
      <c r="AR4" s="85" t="s">
        <v>1</v>
      </c>
      <c r="AS4" s="41" t="s">
        <v>26</v>
      </c>
      <c r="AT4" s="85" t="s">
        <v>1</v>
      </c>
      <c r="AU4" s="41" t="s">
        <v>26</v>
      </c>
      <c r="AV4" s="128" t="s">
        <v>1</v>
      </c>
      <c r="AW4" s="85" t="s">
        <v>1</v>
      </c>
      <c r="AX4" s="41" t="s">
        <v>26</v>
      </c>
      <c r="AY4" s="85" t="s">
        <v>1</v>
      </c>
      <c r="AZ4" s="41" t="s">
        <v>26</v>
      </c>
      <c r="BA4" s="85" t="s">
        <v>1</v>
      </c>
    </row>
    <row r="5" spans="1:53" ht="24" x14ac:dyDescent="0.2">
      <c r="A5" s="78" t="s">
        <v>2</v>
      </c>
      <c r="B5" s="79" t="s">
        <v>103</v>
      </c>
      <c r="C5" s="12">
        <v>49479151.259852171</v>
      </c>
      <c r="D5" s="13">
        <v>51265820.273860633</v>
      </c>
      <c r="E5" s="14">
        <v>53956226.621014886</v>
      </c>
      <c r="F5" s="16">
        <v>53077182.378985114</v>
      </c>
      <c r="G5" s="12">
        <v>55486798.962153472</v>
      </c>
      <c r="H5" s="13">
        <v>54880272.067846522</v>
      </c>
      <c r="I5" s="12">
        <v>58804322</v>
      </c>
      <c r="J5" s="13">
        <v>63634929.649999999</v>
      </c>
      <c r="K5" s="12">
        <v>68018498</v>
      </c>
      <c r="L5" s="13">
        <v>68049406</v>
      </c>
      <c r="M5" s="12">
        <v>73130093</v>
      </c>
      <c r="N5" s="13">
        <v>71543054</v>
      </c>
      <c r="O5" s="12">
        <v>77439410.223119989</v>
      </c>
      <c r="P5" s="13">
        <v>78049688.204290003</v>
      </c>
      <c r="Q5" s="12">
        <v>81885583</v>
      </c>
      <c r="R5" s="13">
        <v>80562079.419009998</v>
      </c>
      <c r="S5" s="42">
        <v>85302402</v>
      </c>
      <c r="T5" s="43">
        <v>81768042</v>
      </c>
      <c r="U5" s="61">
        <v>88284387</v>
      </c>
      <c r="V5" s="62">
        <v>92310434</v>
      </c>
      <c r="W5" s="61">
        <v>93319789.589001</v>
      </c>
      <c r="X5" s="62">
        <v>98625037.410999</v>
      </c>
      <c r="Y5" s="64">
        <v>103795850</v>
      </c>
      <c r="Z5" s="65">
        <v>107042839</v>
      </c>
      <c r="AA5" s="61">
        <v>105733572</v>
      </c>
      <c r="AB5" s="62">
        <v>109848079</v>
      </c>
      <c r="AC5" s="61">
        <v>108454383</v>
      </c>
      <c r="AD5" s="62">
        <v>110713090</v>
      </c>
      <c r="AE5" s="64">
        <v>110318880</v>
      </c>
      <c r="AF5" s="65">
        <v>112681544</v>
      </c>
      <c r="AG5" s="64">
        <v>107815645</v>
      </c>
      <c r="AH5" s="65">
        <v>112825974</v>
      </c>
      <c r="AI5" s="64">
        <v>113938180</v>
      </c>
      <c r="AJ5" s="65">
        <v>120007188</v>
      </c>
      <c r="AK5" s="64">
        <v>119220173</v>
      </c>
      <c r="AL5" s="65">
        <v>122744249</v>
      </c>
      <c r="AM5" s="64">
        <v>124441672</v>
      </c>
      <c r="AN5" s="65">
        <v>128904039</v>
      </c>
      <c r="AO5" s="64">
        <v>131480237</v>
      </c>
      <c r="AP5" s="65">
        <v>135715103</v>
      </c>
      <c r="AQ5" s="64">
        <v>139806651.79524997</v>
      </c>
      <c r="AR5" s="65">
        <v>145525775.23431003</v>
      </c>
      <c r="AS5" s="64">
        <v>150860945.00297001</v>
      </c>
      <c r="AT5" s="65">
        <v>160107596.0546782</v>
      </c>
      <c r="AU5" s="64">
        <v>161204729.24541521</v>
      </c>
      <c r="AV5" s="129">
        <v>187748212.30699477</v>
      </c>
      <c r="AW5" s="65">
        <v>197817827.04457474</v>
      </c>
      <c r="AX5" s="64">
        <v>179717591.45445001</v>
      </c>
      <c r="AY5" s="65">
        <v>224657785.91600996</v>
      </c>
      <c r="AZ5" s="64">
        <v>199908173.11999995</v>
      </c>
      <c r="BA5" s="209">
        <v>218209495.65116003</v>
      </c>
    </row>
    <row r="6" spans="1:53" ht="12.75" x14ac:dyDescent="0.2">
      <c r="A6" s="210"/>
      <c r="B6" s="211" t="s">
        <v>3</v>
      </c>
      <c r="C6" s="108"/>
      <c r="D6" s="109"/>
      <c r="E6" s="110"/>
      <c r="F6" s="111"/>
      <c r="G6" s="108"/>
      <c r="H6" s="109"/>
      <c r="I6" s="108"/>
      <c r="J6" s="109"/>
      <c r="K6" s="108"/>
      <c r="L6" s="212"/>
      <c r="M6" s="108"/>
      <c r="N6" s="212"/>
      <c r="O6" s="108"/>
      <c r="P6" s="212"/>
      <c r="Q6" s="108"/>
      <c r="R6" s="109"/>
      <c r="S6" s="112"/>
      <c r="T6" s="113"/>
      <c r="U6" s="213"/>
      <c r="V6" s="214"/>
      <c r="W6" s="213"/>
      <c r="X6" s="214"/>
      <c r="Y6" s="215"/>
      <c r="Z6" s="216"/>
      <c r="AA6" s="213"/>
      <c r="AB6" s="214"/>
      <c r="AC6" s="213"/>
      <c r="AD6" s="214"/>
      <c r="AE6" s="215"/>
      <c r="AF6" s="216"/>
      <c r="AG6" s="215"/>
      <c r="AH6" s="216"/>
      <c r="AI6" s="215"/>
      <c r="AJ6" s="216"/>
      <c r="AK6" s="215"/>
      <c r="AL6" s="216"/>
      <c r="AM6" s="215"/>
      <c r="AN6" s="216"/>
      <c r="AO6" s="215"/>
      <c r="AP6" s="216"/>
      <c r="AQ6" s="215"/>
      <c r="AR6" s="216"/>
      <c r="AS6" s="215"/>
      <c r="AT6" s="216"/>
      <c r="AU6" s="215"/>
      <c r="AV6" s="217"/>
      <c r="AW6" s="216"/>
      <c r="AX6" s="215"/>
      <c r="AY6" s="216"/>
      <c r="AZ6" s="215"/>
      <c r="BA6" s="216"/>
    </row>
    <row r="7" spans="1:53" ht="36" x14ac:dyDescent="0.2">
      <c r="A7" s="218" t="s">
        <v>116</v>
      </c>
      <c r="B7" s="219" t="s">
        <v>126</v>
      </c>
      <c r="C7" s="108">
        <v>11349724.820350604</v>
      </c>
      <c r="D7" s="109">
        <v>11697099.05164041</v>
      </c>
      <c r="E7" s="110">
        <v>12601824.445282718</v>
      </c>
      <c r="F7" s="111">
        <v>11619063.554717282</v>
      </c>
      <c r="G7" s="108">
        <v>13039109.766514177</v>
      </c>
      <c r="H7" s="109">
        <v>12385529.103485823</v>
      </c>
      <c r="I7" s="108">
        <v>13760028</v>
      </c>
      <c r="J7" s="109">
        <v>13854060.289000001</v>
      </c>
      <c r="K7" s="108">
        <v>15628246</v>
      </c>
      <c r="L7" s="212">
        <v>15426327</v>
      </c>
      <c r="M7" s="108">
        <v>17133365</v>
      </c>
      <c r="N7" s="212">
        <v>16851993.740555927</v>
      </c>
      <c r="O7" s="108">
        <v>18454053.190650001</v>
      </c>
      <c r="P7" s="212">
        <v>17804573.491099998</v>
      </c>
      <c r="Q7" s="108">
        <v>19437948</v>
      </c>
      <c r="R7" s="109">
        <v>18336726.297899999</v>
      </c>
      <c r="S7" s="112">
        <v>20502232</v>
      </c>
      <c r="T7" s="113">
        <v>19095994</v>
      </c>
      <c r="U7" s="220">
        <v>21479496</v>
      </c>
      <c r="V7" s="221">
        <v>21951013</v>
      </c>
      <c r="W7" s="220">
        <v>24388577.454420999</v>
      </c>
      <c r="X7" s="221">
        <v>23787285.545579001</v>
      </c>
      <c r="Y7" s="222">
        <v>27430617</v>
      </c>
      <c r="Z7" s="223">
        <v>26602675</v>
      </c>
      <c r="AA7" s="220">
        <v>27871500</v>
      </c>
      <c r="AB7" s="221">
        <v>27777562</v>
      </c>
      <c r="AC7" s="220">
        <v>29145340</v>
      </c>
      <c r="AD7" s="221">
        <v>28864765</v>
      </c>
      <c r="AE7" s="222">
        <v>29109635</v>
      </c>
      <c r="AF7" s="223">
        <v>29651099</v>
      </c>
      <c r="AG7" s="222">
        <v>29249640</v>
      </c>
      <c r="AH7" s="223">
        <v>30809329</v>
      </c>
      <c r="AI7" s="222">
        <v>30709007</v>
      </c>
      <c r="AJ7" s="223">
        <v>31944930</v>
      </c>
      <c r="AK7" s="222">
        <v>32067009</v>
      </c>
      <c r="AL7" s="223">
        <v>32764587</v>
      </c>
      <c r="AM7" s="222">
        <v>33857058</v>
      </c>
      <c r="AN7" s="223">
        <v>35241812</v>
      </c>
      <c r="AO7" s="222">
        <v>35248304</v>
      </c>
      <c r="AP7" s="223">
        <v>36968369</v>
      </c>
      <c r="AQ7" s="222">
        <v>36350988.078419998</v>
      </c>
      <c r="AR7" s="223">
        <v>38737960.255320005</v>
      </c>
      <c r="AS7" s="222">
        <v>39099176.869999997</v>
      </c>
      <c r="AT7" s="223">
        <v>43928761.961910002</v>
      </c>
      <c r="AU7" s="222">
        <v>42487537.270999998</v>
      </c>
      <c r="AV7" s="224">
        <v>51969911.563049994</v>
      </c>
      <c r="AW7" s="223">
        <v>58114154.729000002</v>
      </c>
      <c r="AX7" s="222">
        <v>53220696.892020009</v>
      </c>
      <c r="AY7" s="223">
        <v>56224943.537859991</v>
      </c>
      <c r="AZ7" s="222">
        <v>56425482.319999993</v>
      </c>
      <c r="BA7" s="223">
        <v>57817375.711430006</v>
      </c>
    </row>
    <row r="8" spans="1:53" ht="12.75" x14ac:dyDescent="0.2">
      <c r="A8" s="210"/>
      <c r="B8" s="211" t="s">
        <v>3</v>
      </c>
      <c r="C8" s="108"/>
      <c r="D8" s="109"/>
      <c r="E8" s="110"/>
      <c r="F8" s="111"/>
      <c r="G8" s="108"/>
      <c r="H8" s="109"/>
      <c r="I8" s="108"/>
      <c r="J8" s="109"/>
      <c r="K8" s="108"/>
      <c r="L8" s="212"/>
      <c r="M8" s="108"/>
      <c r="N8" s="212"/>
      <c r="O8" s="108"/>
      <c r="P8" s="212"/>
      <c r="Q8" s="108"/>
      <c r="R8" s="109"/>
      <c r="S8" s="112"/>
      <c r="T8" s="113"/>
      <c r="U8" s="213"/>
      <c r="V8" s="225"/>
      <c r="W8" s="213"/>
      <c r="X8" s="225"/>
      <c r="Y8" s="215"/>
      <c r="Z8" s="216"/>
      <c r="AA8" s="213"/>
      <c r="AB8" s="214"/>
      <c r="AC8" s="213"/>
      <c r="AD8" s="214"/>
      <c r="AE8" s="215"/>
      <c r="AF8" s="216"/>
      <c r="AG8" s="215"/>
      <c r="AH8" s="216"/>
      <c r="AI8" s="215"/>
      <c r="AJ8" s="216"/>
      <c r="AK8" s="215"/>
      <c r="AL8" s="216"/>
      <c r="AM8" s="215"/>
      <c r="AN8" s="216"/>
      <c r="AO8" s="215"/>
      <c r="AP8" s="216"/>
      <c r="AQ8" s="215"/>
      <c r="AR8" s="216"/>
      <c r="AS8" s="215"/>
      <c r="AT8" s="216"/>
      <c r="AU8" s="215"/>
      <c r="AV8" s="217"/>
      <c r="AW8" s="216"/>
      <c r="AX8" s="215"/>
      <c r="AY8" s="216"/>
      <c r="AZ8" s="215"/>
      <c r="BA8" s="216"/>
    </row>
    <row r="9" spans="1:53" ht="12.75" x14ac:dyDescent="0.2">
      <c r="A9" s="226" t="s">
        <v>117</v>
      </c>
      <c r="B9" s="227" t="s">
        <v>127</v>
      </c>
      <c r="C9" s="108">
        <v>3515432.4207048276</v>
      </c>
      <c r="D9" s="109">
        <v>3212433.8292951724</v>
      </c>
      <c r="E9" s="110">
        <v>3655162.521079788</v>
      </c>
      <c r="F9" s="111">
        <v>3214272.478920212</v>
      </c>
      <c r="G9" s="108">
        <v>3741126.8905582279</v>
      </c>
      <c r="H9" s="109">
        <v>3247495.509441772</v>
      </c>
      <c r="I9" s="108">
        <v>3824635.2217056742</v>
      </c>
      <c r="J9" s="109">
        <v>3511526.7039999999</v>
      </c>
      <c r="K9" s="108">
        <v>4101374</v>
      </c>
      <c r="L9" s="109">
        <v>3735503</v>
      </c>
      <c r="M9" s="108">
        <v>4246929</v>
      </c>
      <c r="N9" s="109">
        <v>3889102.2483999999</v>
      </c>
      <c r="O9" s="108">
        <v>4594398.6531600002</v>
      </c>
      <c r="P9" s="109">
        <v>3958067.4712399999</v>
      </c>
      <c r="Q9" s="108">
        <v>4614097</v>
      </c>
      <c r="R9" s="109">
        <v>3993003.2510299999</v>
      </c>
      <c r="S9" s="112">
        <v>4488901</v>
      </c>
      <c r="T9" s="113">
        <v>3965590</v>
      </c>
      <c r="U9" s="220">
        <v>4728410</v>
      </c>
      <c r="V9" s="225">
        <v>4303714</v>
      </c>
      <c r="W9" s="220">
        <v>4867338.4502499998</v>
      </c>
      <c r="X9" s="225">
        <v>4289919.5497500002</v>
      </c>
      <c r="Y9" s="222">
        <v>5168332</v>
      </c>
      <c r="Z9" s="223">
        <v>4533427</v>
      </c>
      <c r="AA9" s="220">
        <v>5323775</v>
      </c>
      <c r="AB9" s="221">
        <v>4608300</v>
      </c>
      <c r="AC9" s="220">
        <v>5387942</v>
      </c>
      <c r="AD9" s="221">
        <v>4677891</v>
      </c>
      <c r="AE9" s="222">
        <v>5284305</v>
      </c>
      <c r="AF9" s="223">
        <v>4679314</v>
      </c>
      <c r="AG9" s="222">
        <v>5199899</v>
      </c>
      <c r="AH9" s="223">
        <v>4805072</v>
      </c>
      <c r="AI9" s="222">
        <v>5315320</v>
      </c>
      <c r="AJ9" s="223">
        <v>4743466</v>
      </c>
      <c r="AK9" s="222">
        <v>5532126</v>
      </c>
      <c r="AL9" s="223">
        <v>4853018</v>
      </c>
      <c r="AM9" s="222">
        <v>5732094</v>
      </c>
      <c r="AN9" s="223">
        <v>4963624</v>
      </c>
      <c r="AO9" s="222">
        <v>5846000</v>
      </c>
      <c r="AP9" s="223">
        <v>5085949</v>
      </c>
      <c r="AQ9" s="222">
        <v>5864440.9486199999</v>
      </c>
      <c r="AR9" s="223">
        <v>5284342.3934300002</v>
      </c>
      <c r="AS9" s="222">
        <v>6439364.3499999996</v>
      </c>
      <c r="AT9" s="223">
        <v>5725485.4249100005</v>
      </c>
      <c r="AU9" s="222">
        <v>6016111.0099999998</v>
      </c>
      <c r="AV9" s="224">
        <v>6790005.9034099998</v>
      </c>
      <c r="AW9" s="223">
        <v>7682066.9899999984</v>
      </c>
      <c r="AX9" s="222">
        <v>7200263.1149000004</v>
      </c>
      <c r="AY9" s="223">
        <v>6643599.6737000011</v>
      </c>
      <c r="AZ9" s="222">
        <v>8082903.2800000003</v>
      </c>
      <c r="BA9" s="223">
        <v>7082423.6712299995</v>
      </c>
    </row>
    <row r="10" spans="1:53" ht="12.75" x14ac:dyDescent="0.2">
      <c r="A10" s="226" t="s">
        <v>118</v>
      </c>
      <c r="B10" s="227" t="s">
        <v>128</v>
      </c>
      <c r="C10" s="108">
        <v>2343704.1868925081</v>
      </c>
      <c r="D10" s="109">
        <v>2727032.0409032344</v>
      </c>
      <c r="E10" s="110">
        <v>2792551.844553187</v>
      </c>
      <c r="F10" s="111">
        <v>2776224.155446813</v>
      </c>
      <c r="G10" s="108">
        <v>2890854.2682874198</v>
      </c>
      <c r="H10" s="109">
        <v>2885728.5617125803</v>
      </c>
      <c r="I10" s="108">
        <v>2884170.1725850045</v>
      </c>
      <c r="J10" s="109">
        <v>3247560.679</v>
      </c>
      <c r="K10" s="108">
        <v>3349266</v>
      </c>
      <c r="L10" s="109">
        <v>3454864</v>
      </c>
      <c r="M10" s="108">
        <v>3712663</v>
      </c>
      <c r="N10" s="109">
        <v>3646227.32283</v>
      </c>
      <c r="O10" s="108">
        <v>3737316.3354600002</v>
      </c>
      <c r="P10" s="109">
        <v>3739897.45554</v>
      </c>
      <c r="Q10" s="108">
        <v>3777462</v>
      </c>
      <c r="R10" s="109">
        <v>3802261.5268899999</v>
      </c>
      <c r="S10" s="112">
        <v>4147202</v>
      </c>
      <c r="T10" s="113">
        <v>4052407</v>
      </c>
      <c r="U10" s="220">
        <v>4135770</v>
      </c>
      <c r="V10" s="225">
        <v>4458210</v>
      </c>
      <c r="W10" s="220">
        <v>5046621.8135599997</v>
      </c>
      <c r="X10" s="225">
        <v>5112480.1864400003</v>
      </c>
      <c r="Y10" s="222">
        <v>5975310</v>
      </c>
      <c r="Z10" s="223">
        <v>5930324</v>
      </c>
      <c r="AA10" s="220">
        <v>6254334</v>
      </c>
      <c r="AB10" s="221">
        <v>6333049</v>
      </c>
      <c r="AC10" s="220">
        <v>6432288</v>
      </c>
      <c r="AD10" s="221">
        <v>6456330</v>
      </c>
      <c r="AE10" s="222">
        <v>6534462</v>
      </c>
      <c r="AF10" s="223">
        <v>6559277</v>
      </c>
      <c r="AG10" s="222">
        <v>6605558</v>
      </c>
      <c r="AH10" s="223">
        <v>6773896</v>
      </c>
      <c r="AI10" s="222">
        <v>6734357</v>
      </c>
      <c r="AJ10" s="223">
        <v>6856240</v>
      </c>
      <c r="AK10" s="222">
        <v>7074846</v>
      </c>
      <c r="AL10" s="223">
        <v>7313903</v>
      </c>
      <c r="AM10" s="222">
        <v>7375957</v>
      </c>
      <c r="AN10" s="223">
        <v>7436958</v>
      </c>
      <c r="AO10" s="222">
        <v>7687911</v>
      </c>
      <c r="AP10" s="223">
        <v>7778659</v>
      </c>
      <c r="AQ10" s="222">
        <v>7893035.64934</v>
      </c>
      <c r="AR10" s="223">
        <v>8089533.9153899997</v>
      </c>
      <c r="AS10" s="222">
        <v>8354028.3599999994</v>
      </c>
      <c r="AT10" s="223">
        <v>8907111.5349199995</v>
      </c>
      <c r="AU10" s="222">
        <v>8967766.720999999</v>
      </c>
      <c r="AV10" s="224">
        <v>10618111.37813</v>
      </c>
      <c r="AW10" s="223">
        <v>11947809.279000003</v>
      </c>
      <c r="AX10" s="222">
        <v>12679602.592939999</v>
      </c>
      <c r="AY10" s="223">
        <v>12465392.798389999</v>
      </c>
      <c r="AZ10" s="222">
        <v>12538669.050000001</v>
      </c>
      <c r="BA10" s="223">
        <v>12654283.296260001</v>
      </c>
    </row>
    <row r="11" spans="1:53" ht="12.75" x14ac:dyDescent="0.2">
      <c r="A11" s="226" t="s">
        <v>229</v>
      </c>
      <c r="B11" s="227" t="s">
        <v>212</v>
      </c>
      <c r="C11" s="108"/>
      <c r="D11" s="109"/>
      <c r="E11" s="110"/>
      <c r="F11" s="111"/>
      <c r="G11" s="108"/>
      <c r="H11" s="109"/>
      <c r="I11" s="108"/>
      <c r="J11" s="109"/>
      <c r="K11" s="108"/>
      <c r="L11" s="109"/>
      <c r="M11" s="108"/>
      <c r="N11" s="109"/>
      <c r="O11" s="108"/>
      <c r="P11" s="109"/>
      <c r="Q11" s="108"/>
      <c r="R11" s="109"/>
      <c r="S11" s="112"/>
      <c r="T11" s="113"/>
      <c r="U11" s="220"/>
      <c r="V11" s="225"/>
      <c r="W11" s="220"/>
      <c r="X11" s="225"/>
      <c r="Y11" s="222"/>
      <c r="Z11" s="223"/>
      <c r="AA11" s="220"/>
      <c r="AB11" s="221"/>
      <c r="AC11" s="220"/>
      <c r="AD11" s="221"/>
      <c r="AE11" s="222"/>
      <c r="AF11" s="223"/>
      <c r="AG11" s="222">
        <v>4487380</v>
      </c>
      <c r="AH11" s="223">
        <v>4698417</v>
      </c>
      <c r="AI11" s="222">
        <v>4570498</v>
      </c>
      <c r="AJ11" s="223">
        <v>4733626</v>
      </c>
      <c r="AK11" s="222">
        <v>4942254</v>
      </c>
      <c r="AL11" s="223">
        <v>5144263.0255413195</v>
      </c>
      <c r="AM11" s="222">
        <v>5118618</v>
      </c>
      <c r="AN11" s="223">
        <v>5178239</v>
      </c>
      <c r="AO11" s="222">
        <v>5328199</v>
      </c>
      <c r="AP11" s="223">
        <v>5425692</v>
      </c>
      <c r="AQ11" s="222">
        <v>5479857.919730668</v>
      </c>
      <c r="AR11" s="223">
        <v>5689439.0246064225</v>
      </c>
      <c r="AS11" s="222">
        <v>5828106.0499999998</v>
      </c>
      <c r="AT11" s="223">
        <v>6350774.9354454111</v>
      </c>
      <c r="AU11" s="222">
        <v>6179402.0309999995</v>
      </c>
      <c r="AV11" s="224">
        <v>7454005.2259725956</v>
      </c>
      <c r="AW11" s="223">
        <v>8371602.9690000005</v>
      </c>
      <c r="AX11" s="222">
        <v>9135241.8390488513</v>
      </c>
      <c r="AY11" s="223">
        <v>9109419.6417334732</v>
      </c>
      <c r="AZ11" s="222">
        <v>8437185.5300000012</v>
      </c>
      <c r="BA11" s="223">
        <v>8690981.3263125066</v>
      </c>
    </row>
    <row r="12" spans="1:53" ht="12.75" x14ac:dyDescent="0.2">
      <c r="A12" s="226" t="s">
        <v>230</v>
      </c>
      <c r="B12" s="227" t="s">
        <v>211</v>
      </c>
      <c r="C12" s="108"/>
      <c r="D12" s="109"/>
      <c r="E12" s="110"/>
      <c r="F12" s="111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08"/>
      <c r="R12" s="109"/>
      <c r="S12" s="112"/>
      <c r="T12" s="113"/>
      <c r="U12" s="220"/>
      <c r="V12" s="225"/>
      <c r="W12" s="220"/>
      <c r="X12" s="225"/>
      <c r="Y12" s="222"/>
      <c r="Z12" s="223"/>
      <c r="AA12" s="220"/>
      <c r="AB12" s="221"/>
      <c r="AC12" s="220"/>
      <c r="AD12" s="221"/>
      <c r="AE12" s="222"/>
      <c r="AF12" s="223"/>
      <c r="AG12" s="222">
        <v>2118178</v>
      </c>
      <c r="AH12" s="223">
        <v>2075479</v>
      </c>
      <c r="AI12" s="222">
        <v>2163859</v>
      </c>
      <c r="AJ12" s="223">
        <v>2122614</v>
      </c>
      <c r="AK12" s="222">
        <v>2132592</v>
      </c>
      <c r="AL12" s="223">
        <v>2169639.9744586805</v>
      </c>
      <c r="AM12" s="222">
        <v>2257339</v>
      </c>
      <c r="AN12" s="223">
        <v>2258719</v>
      </c>
      <c r="AO12" s="222">
        <v>2359712</v>
      </c>
      <c r="AP12" s="223">
        <v>2352967</v>
      </c>
      <c r="AQ12" s="222">
        <v>2413177.729609332</v>
      </c>
      <c r="AR12" s="223">
        <v>2400094.8907835772</v>
      </c>
      <c r="AS12" s="222">
        <v>2525922.31</v>
      </c>
      <c r="AT12" s="223">
        <v>2556336.5994745884</v>
      </c>
      <c r="AU12" s="222">
        <v>2788364.69</v>
      </c>
      <c r="AV12" s="224">
        <v>3164106.1521574049</v>
      </c>
      <c r="AW12" s="223">
        <v>3576206.3100000005</v>
      </c>
      <c r="AX12" s="222">
        <v>3544360.7538911481</v>
      </c>
      <c r="AY12" s="223">
        <v>3355973.156656526</v>
      </c>
      <c r="AZ12" s="222">
        <v>4101483.52</v>
      </c>
      <c r="BA12" s="223">
        <v>3963301.9699474941</v>
      </c>
    </row>
    <row r="13" spans="1:53" ht="12.75" x14ac:dyDescent="0.2">
      <c r="A13" s="226" t="s">
        <v>119</v>
      </c>
      <c r="B13" s="227" t="s">
        <v>129</v>
      </c>
      <c r="C13" s="108"/>
      <c r="D13" s="109"/>
      <c r="E13" s="110"/>
      <c r="F13" s="111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08"/>
      <c r="R13" s="109"/>
      <c r="S13" s="112"/>
      <c r="T13" s="113"/>
      <c r="U13" s="220">
        <v>1266888</v>
      </c>
      <c r="V13" s="225">
        <v>1206960</v>
      </c>
      <c r="W13" s="220">
        <v>1364597.1005599999</v>
      </c>
      <c r="X13" s="225">
        <v>1617440.8994400001</v>
      </c>
      <c r="Y13" s="222">
        <v>1474589</v>
      </c>
      <c r="Z13" s="223">
        <v>1256738</v>
      </c>
      <c r="AA13" s="220">
        <v>1455205</v>
      </c>
      <c r="AB13" s="221">
        <v>1453989</v>
      </c>
      <c r="AC13" s="220">
        <v>1504708</v>
      </c>
      <c r="AD13" s="221">
        <v>1552649</v>
      </c>
      <c r="AE13" s="222">
        <v>1473843</v>
      </c>
      <c r="AF13" s="223">
        <v>1849901</v>
      </c>
      <c r="AG13" s="222">
        <v>1569918</v>
      </c>
      <c r="AH13" s="223">
        <v>1802145</v>
      </c>
      <c r="AI13" s="222">
        <v>1683991</v>
      </c>
      <c r="AJ13" s="223">
        <v>1778949</v>
      </c>
      <c r="AK13" s="222">
        <v>1709287</v>
      </c>
      <c r="AL13" s="223">
        <v>1790014</v>
      </c>
      <c r="AM13" s="222">
        <v>1813653</v>
      </c>
      <c r="AN13" s="223">
        <v>1951933</v>
      </c>
      <c r="AO13" s="222">
        <v>1844263</v>
      </c>
      <c r="AP13" s="223">
        <v>2068103</v>
      </c>
      <c r="AQ13" s="222">
        <v>1898617.66472</v>
      </c>
      <c r="AR13" s="223">
        <v>2121242.67337</v>
      </c>
      <c r="AS13" s="222">
        <v>1994638.47</v>
      </c>
      <c r="AT13" s="223">
        <v>2350430.8055699999</v>
      </c>
      <c r="AU13" s="222">
        <v>2286289.89</v>
      </c>
      <c r="AV13" s="224">
        <v>2676183.1594000002</v>
      </c>
      <c r="AW13" s="223">
        <v>3011330.1100000003</v>
      </c>
      <c r="AX13" s="222">
        <v>2492907.4468800002</v>
      </c>
      <c r="AY13" s="223">
        <v>2558420.395</v>
      </c>
      <c r="AZ13" s="222">
        <v>2718673.43</v>
      </c>
      <c r="BA13" s="223">
        <v>2903651.5548999999</v>
      </c>
    </row>
    <row r="14" spans="1:53" ht="12.75" x14ac:dyDescent="0.2">
      <c r="A14" s="226" t="s">
        <v>120</v>
      </c>
      <c r="B14" s="227" t="s">
        <v>130</v>
      </c>
      <c r="C14" s="108">
        <v>97696.227154160268</v>
      </c>
      <c r="D14" s="109">
        <v>510340.8655051238</v>
      </c>
      <c r="E14" s="110">
        <v>488695.46189182776</v>
      </c>
      <c r="F14" s="111">
        <v>474301.53810817224</v>
      </c>
      <c r="G14" s="108">
        <v>518050.83358708041</v>
      </c>
      <c r="H14" s="109">
        <v>511337.26641291962</v>
      </c>
      <c r="I14" s="108">
        <v>570678</v>
      </c>
      <c r="J14" s="109">
        <v>554851.09600000002</v>
      </c>
      <c r="K14" s="108">
        <v>605127</v>
      </c>
      <c r="L14" s="109">
        <v>609602</v>
      </c>
      <c r="M14" s="108">
        <v>719792</v>
      </c>
      <c r="N14" s="109">
        <v>724162.83638461749</v>
      </c>
      <c r="O14" s="108">
        <v>829675.25430583302</v>
      </c>
      <c r="P14" s="109">
        <v>748844.16605</v>
      </c>
      <c r="Q14" s="108">
        <v>840110</v>
      </c>
      <c r="R14" s="109">
        <v>765643.39382</v>
      </c>
      <c r="S14" s="112">
        <v>842869</v>
      </c>
      <c r="T14" s="113">
        <v>697042.10037376767</v>
      </c>
      <c r="U14" s="220">
        <v>845102</v>
      </c>
      <c r="V14" s="225">
        <v>801680</v>
      </c>
      <c r="W14" s="220">
        <v>946614.44787000003</v>
      </c>
      <c r="X14" s="225">
        <v>863649.55212999997</v>
      </c>
      <c r="Y14" s="222">
        <v>1056025</v>
      </c>
      <c r="Z14" s="223">
        <v>1112313</v>
      </c>
      <c r="AA14" s="220">
        <v>1065517</v>
      </c>
      <c r="AB14" s="221">
        <v>1162412</v>
      </c>
      <c r="AC14" s="220">
        <v>1193433</v>
      </c>
      <c r="AD14" s="221">
        <v>1233944</v>
      </c>
      <c r="AE14" s="222">
        <v>1250071</v>
      </c>
      <c r="AF14" s="223">
        <v>1283050</v>
      </c>
      <c r="AG14" s="222">
        <v>1243471</v>
      </c>
      <c r="AH14" s="223">
        <v>1371672</v>
      </c>
      <c r="AI14" s="222">
        <v>1359173</v>
      </c>
      <c r="AJ14" s="223">
        <v>1500026</v>
      </c>
      <c r="AK14" s="222">
        <v>1365622</v>
      </c>
      <c r="AL14" s="223">
        <v>1475316</v>
      </c>
      <c r="AM14" s="222">
        <v>1459460</v>
      </c>
      <c r="AN14" s="223">
        <v>1560950</v>
      </c>
      <c r="AO14" s="222">
        <v>1454572</v>
      </c>
      <c r="AP14" s="223">
        <v>1523517</v>
      </c>
      <c r="AQ14" s="222">
        <v>1488532.3840099999</v>
      </c>
      <c r="AR14" s="223">
        <v>1578530.1930499999</v>
      </c>
      <c r="AS14" s="222">
        <v>1543649.25</v>
      </c>
      <c r="AT14" s="223">
        <v>1863358.8044</v>
      </c>
      <c r="AU14" s="222">
        <v>1576979.9</v>
      </c>
      <c r="AV14" s="224">
        <v>1878035.22768</v>
      </c>
      <c r="AW14" s="223">
        <v>2122963.0999999996</v>
      </c>
      <c r="AX14" s="222">
        <v>1858965.35247</v>
      </c>
      <c r="AY14" s="223">
        <v>1837048.8706399999</v>
      </c>
      <c r="AZ14" s="222">
        <v>2062042.26</v>
      </c>
      <c r="BA14" s="223">
        <v>2133321.99602</v>
      </c>
    </row>
    <row r="15" spans="1:53" ht="12.75" x14ac:dyDescent="0.2">
      <c r="A15" s="226" t="s">
        <v>121</v>
      </c>
      <c r="B15" s="227" t="s">
        <v>131</v>
      </c>
      <c r="C15" s="108">
        <v>951360.60557197779</v>
      </c>
      <c r="D15" s="109">
        <v>1333513.6760054822</v>
      </c>
      <c r="E15" s="110">
        <v>1792866.3635015192</v>
      </c>
      <c r="F15" s="111">
        <v>1771693.6364984808</v>
      </c>
      <c r="G15" s="108">
        <v>1999193.0213804683</v>
      </c>
      <c r="H15" s="109">
        <v>1833052.1986195317</v>
      </c>
      <c r="I15" s="108">
        <v>1911565.4249652298</v>
      </c>
      <c r="J15" s="109">
        <v>2098621.1639999999</v>
      </c>
      <c r="K15" s="108">
        <v>2258487</v>
      </c>
      <c r="L15" s="109">
        <v>2368869</v>
      </c>
      <c r="M15" s="108">
        <v>2612247</v>
      </c>
      <c r="N15" s="109">
        <v>2780674.1022300003</v>
      </c>
      <c r="O15" s="108">
        <v>3077868.0317500001</v>
      </c>
      <c r="P15" s="109">
        <v>3108307.9867199999</v>
      </c>
      <c r="Q15" s="108">
        <v>3434597</v>
      </c>
      <c r="R15" s="109">
        <v>3286831.4321699999</v>
      </c>
      <c r="S15" s="112">
        <v>3465413</v>
      </c>
      <c r="T15" s="113">
        <v>3050445</v>
      </c>
      <c r="U15" s="220">
        <v>3098816</v>
      </c>
      <c r="V15" s="225">
        <v>3532812</v>
      </c>
      <c r="W15" s="220">
        <v>3729701</v>
      </c>
      <c r="X15" s="225">
        <v>3657618</v>
      </c>
      <c r="Y15" s="222">
        <v>4413940</v>
      </c>
      <c r="Z15" s="223">
        <v>4513136</v>
      </c>
      <c r="AA15" s="220">
        <v>4326547</v>
      </c>
      <c r="AB15" s="221">
        <v>3866944</v>
      </c>
      <c r="AC15" s="220">
        <v>4063135</v>
      </c>
      <c r="AD15" s="221">
        <v>4265403</v>
      </c>
      <c r="AE15" s="222">
        <v>4143662</v>
      </c>
      <c r="AF15" s="223">
        <v>4497329</v>
      </c>
      <c r="AG15" s="222">
        <v>4149870</v>
      </c>
      <c r="AH15" s="223">
        <v>4583988</v>
      </c>
      <c r="AI15" s="222">
        <v>4582363</v>
      </c>
      <c r="AJ15" s="223">
        <v>5026231</v>
      </c>
      <c r="AK15" s="222">
        <v>4604082</v>
      </c>
      <c r="AL15" s="223">
        <v>4936113</v>
      </c>
      <c r="AM15" s="222">
        <v>4736350</v>
      </c>
      <c r="AN15" s="223">
        <v>5249339</v>
      </c>
      <c r="AO15" s="222">
        <v>4859109</v>
      </c>
      <c r="AP15" s="223">
        <v>5595234</v>
      </c>
      <c r="AQ15" s="222">
        <v>5209511.5781300003</v>
      </c>
      <c r="AR15" s="223">
        <v>5869201.7349700006</v>
      </c>
      <c r="AS15" s="222">
        <v>5400494.6699999999</v>
      </c>
      <c r="AT15" s="223">
        <v>6256669.7422500011</v>
      </c>
      <c r="AU15" s="222">
        <v>5996238.6600000001</v>
      </c>
      <c r="AV15" s="224">
        <v>9053656.9868800007</v>
      </c>
      <c r="AW15" s="223">
        <v>9924210.3399999999</v>
      </c>
      <c r="AX15" s="222">
        <v>8686770.8524500001</v>
      </c>
      <c r="AY15" s="223">
        <v>10104919.04077</v>
      </c>
      <c r="AZ15" s="222">
        <v>9372268.9399999995</v>
      </c>
      <c r="BA15" s="223">
        <v>8675190.2564499993</v>
      </c>
    </row>
    <row r="16" spans="1:53" ht="12.75" x14ac:dyDescent="0.2">
      <c r="A16" s="226" t="s">
        <v>122</v>
      </c>
      <c r="B16" s="228" t="s">
        <v>99</v>
      </c>
      <c r="C16" s="108"/>
      <c r="D16" s="109"/>
      <c r="E16" s="110"/>
      <c r="F16" s="111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08">
        <v>2905590.1715700002</v>
      </c>
      <c r="R16" s="109">
        <v>2770561.7958</v>
      </c>
      <c r="S16" s="112">
        <v>2881078.7179700001</v>
      </c>
      <c r="T16" s="113">
        <v>2510926.5602699998</v>
      </c>
      <c r="U16" s="220">
        <v>2407735.6816314426</v>
      </c>
      <c r="V16" s="225">
        <v>2723336.1989024868</v>
      </c>
      <c r="W16" s="220">
        <v>3031996</v>
      </c>
      <c r="X16" s="225">
        <v>3020482</v>
      </c>
      <c r="Y16" s="222">
        <v>3625080</v>
      </c>
      <c r="Z16" s="223">
        <v>3719993.1369639393</v>
      </c>
      <c r="AA16" s="220">
        <v>3515903</v>
      </c>
      <c r="AB16" s="221">
        <v>2989176</v>
      </c>
      <c r="AC16" s="220">
        <v>3269618</v>
      </c>
      <c r="AD16" s="221">
        <v>3476935</v>
      </c>
      <c r="AE16" s="222">
        <v>3095124</v>
      </c>
      <c r="AF16" s="223">
        <v>3498266</v>
      </c>
      <c r="AG16" s="222">
        <v>3071608</v>
      </c>
      <c r="AH16" s="223">
        <v>3514753</v>
      </c>
      <c r="AI16" s="222">
        <v>3431456.5713725053</v>
      </c>
      <c r="AJ16" s="223">
        <v>3845944.4286274947</v>
      </c>
      <c r="AK16" s="222">
        <v>3427735</v>
      </c>
      <c r="AL16" s="223">
        <v>3733026.4579997989</v>
      </c>
      <c r="AM16" s="222">
        <v>3475555</v>
      </c>
      <c r="AN16" s="223">
        <v>4047575</v>
      </c>
      <c r="AO16" s="222">
        <v>3566725</v>
      </c>
      <c r="AP16" s="223">
        <v>4278824</v>
      </c>
      <c r="AQ16" s="222">
        <v>3891520.3504801136</v>
      </c>
      <c r="AR16" s="223">
        <v>4569204.5154497419</v>
      </c>
      <c r="AS16" s="222">
        <v>4030844.92</v>
      </c>
      <c r="AT16" s="223">
        <v>4770694.3003439941</v>
      </c>
      <c r="AU16" s="222">
        <v>4839125.63</v>
      </c>
      <c r="AV16" s="224">
        <v>7228465.4118794445</v>
      </c>
      <c r="AW16" s="223">
        <v>7954424.3699999973</v>
      </c>
      <c r="AX16" s="222">
        <v>7061907.4229099974</v>
      </c>
      <c r="AY16" s="223">
        <v>8490882.8903340995</v>
      </c>
      <c r="AZ16" s="222">
        <v>7609365.25</v>
      </c>
      <c r="BA16" s="223">
        <v>6578250.8978776988</v>
      </c>
    </row>
    <row r="17" spans="1:53" ht="12.75" x14ac:dyDescent="0.2">
      <c r="A17" s="226" t="s">
        <v>123</v>
      </c>
      <c r="B17" s="228" t="s">
        <v>100</v>
      </c>
      <c r="C17" s="108"/>
      <c r="D17" s="109"/>
      <c r="E17" s="110"/>
      <c r="F17" s="111"/>
      <c r="G17" s="108"/>
      <c r="H17" s="109"/>
      <c r="I17" s="108"/>
      <c r="J17" s="109"/>
      <c r="K17" s="108"/>
      <c r="L17" s="109"/>
      <c r="M17" s="108"/>
      <c r="N17" s="109"/>
      <c r="O17" s="108"/>
      <c r="P17" s="109"/>
      <c r="Q17" s="108">
        <v>565635.39958999993</v>
      </c>
      <c r="R17" s="109">
        <v>500075.06832000002</v>
      </c>
      <c r="S17" s="112">
        <v>607981.21101000009</v>
      </c>
      <c r="T17" s="113">
        <v>515872.20399999997</v>
      </c>
      <c r="U17" s="220">
        <v>603038.36225855735</v>
      </c>
      <c r="V17" s="225">
        <v>700499.87458751281</v>
      </c>
      <c r="W17" s="220">
        <v>697705</v>
      </c>
      <c r="X17" s="225">
        <v>637136</v>
      </c>
      <c r="Y17" s="222">
        <v>788860</v>
      </c>
      <c r="Z17" s="223">
        <v>793142.86303606082</v>
      </c>
      <c r="AA17" s="220">
        <v>796826</v>
      </c>
      <c r="AB17" s="221">
        <v>863409</v>
      </c>
      <c r="AC17" s="220">
        <v>787365</v>
      </c>
      <c r="AD17" s="221">
        <v>782015</v>
      </c>
      <c r="AE17" s="222">
        <v>835956</v>
      </c>
      <c r="AF17" s="223">
        <v>806916</v>
      </c>
      <c r="AG17" s="222">
        <v>836031</v>
      </c>
      <c r="AH17" s="223">
        <v>843482</v>
      </c>
      <c r="AI17" s="222">
        <v>858280.77245458623</v>
      </c>
      <c r="AJ17" s="223">
        <v>915783.22754541377</v>
      </c>
      <c r="AK17" s="222">
        <v>891771</v>
      </c>
      <c r="AL17" s="223">
        <v>936374.21756750927</v>
      </c>
      <c r="AM17" s="222">
        <v>934112</v>
      </c>
      <c r="AN17" s="223">
        <v>902459</v>
      </c>
      <c r="AO17" s="222">
        <v>948598</v>
      </c>
      <c r="AP17" s="223">
        <v>1008347</v>
      </c>
      <c r="AQ17" s="222">
        <v>965976.11860307597</v>
      </c>
      <c r="AR17" s="223">
        <v>986988.31185302802</v>
      </c>
      <c r="AS17" s="222">
        <v>996607.91</v>
      </c>
      <c r="AT17" s="223">
        <v>1132076.0989905659</v>
      </c>
      <c r="AU17" s="222">
        <v>847287.37</v>
      </c>
      <c r="AV17" s="224">
        <v>1460320.417085204</v>
      </c>
      <c r="AW17" s="223">
        <v>1597062.6300000004</v>
      </c>
      <c r="AX17" s="222">
        <v>1218082.0616327981</v>
      </c>
      <c r="AY17" s="223">
        <v>1226621.3991819918</v>
      </c>
      <c r="AZ17" s="222">
        <v>1274532.7</v>
      </c>
      <c r="BA17" s="223">
        <v>1573658.4936611231</v>
      </c>
    </row>
    <row r="18" spans="1:53" ht="12.75" x14ac:dyDescent="0.2">
      <c r="A18" s="226" t="s">
        <v>124</v>
      </c>
      <c r="B18" s="228" t="s">
        <v>101</v>
      </c>
      <c r="C18" s="108"/>
      <c r="D18" s="109"/>
      <c r="E18" s="110"/>
      <c r="F18" s="111"/>
      <c r="G18" s="108"/>
      <c r="H18" s="109"/>
      <c r="I18" s="108"/>
      <c r="J18" s="109"/>
      <c r="K18" s="108"/>
      <c r="L18" s="109"/>
      <c r="M18" s="108"/>
      <c r="N18" s="109"/>
      <c r="O18" s="108"/>
      <c r="P18" s="109"/>
      <c r="Q18" s="108"/>
      <c r="R18" s="109"/>
      <c r="S18" s="112"/>
      <c r="T18" s="113"/>
      <c r="U18" s="220"/>
      <c r="V18" s="225"/>
      <c r="W18" s="220"/>
      <c r="X18" s="225"/>
      <c r="Y18" s="222"/>
      <c r="Z18" s="223"/>
      <c r="AA18" s="220"/>
      <c r="AB18" s="221"/>
      <c r="AC18" s="220"/>
      <c r="AD18" s="221"/>
      <c r="AE18" s="222">
        <v>0</v>
      </c>
      <c r="AF18" s="223">
        <v>0</v>
      </c>
      <c r="AG18" s="222">
        <v>0</v>
      </c>
      <c r="AH18" s="223">
        <v>0</v>
      </c>
      <c r="AI18" s="222">
        <v>0</v>
      </c>
      <c r="AJ18" s="223">
        <v>0</v>
      </c>
      <c r="AK18" s="222">
        <v>0</v>
      </c>
      <c r="AL18" s="223">
        <v>0</v>
      </c>
      <c r="AM18" s="222">
        <v>0</v>
      </c>
      <c r="AN18" s="223">
        <v>0</v>
      </c>
      <c r="AO18" s="222">
        <v>0</v>
      </c>
      <c r="AP18" s="223">
        <v>1</v>
      </c>
      <c r="AQ18" s="222">
        <v>0</v>
      </c>
      <c r="AR18" s="223">
        <v>0</v>
      </c>
      <c r="AS18" s="222">
        <v>0</v>
      </c>
      <c r="AT18" s="223">
        <v>0</v>
      </c>
      <c r="AU18" s="222">
        <v>0</v>
      </c>
      <c r="AV18" s="224">
        <v>0</v>
      </c>
      <c r="AW18" s="223">
        <v>0</v>
      </c>
      <c r="AX18" s="222">
        <v>0</v>
      </c>
      <c r="AY18" s="223">
        <v>0</v>
      </c>
      <c r="AZ18" s="222">
        <v>0</v>
      </c>
      <c r="BA18" s="223">
        <v>0</v>
      </c>
    </row>
    <row r="19" spans="1:53" ht="12.75" x14ac:dyDescent="0.2">
      <c r="A19" s="226" t="s">
        <v>125</v>
      </c>
      <c r="B19" s="228" t="s">
        <v>102</v>
      </c>
      <c r="C19" s="108"/>
      <c r="D19" s="109"/>
      <c r="E19" s="110"/>
      <c r="F19" s="111"/>
      <c r="G19" s="108"/>
      <c r="H19" s="109"/>
      <c r="I19" s="108"/>
      <c r="J19" s="109"/>
      <c r="K19" s="108"/>
      <c r="L19" s="109"/>
      <c r="M19" s="108"/>
      <c r="N19" s="109"/>
      <c r="O19" s="108"/>
      <c r="P19" s="109"/>
      <c r="Q19" s="108"/>
      <c r="R19" s="109"/>
      <c r="S19" s="112"/>
      <c r="T19" s="113"/>
      <c r="U19" s="220"/>
      <c r="V19" s="225"/>
      <c r="W19" s="220"/>
      <c r="X19" s="225"/>
      <c r="Y19" s="222"/>
      <c r="Z19" s="223"/>
      <c r="AA19" s="220"/>
      <c r="AB19" s="221"/>
      <c r="AC19" s="220"/>
      <c r="AD19" s="221"/>
      <c r="AE19" s="222">
        <v>212582</v>
      </c>
      <c r="AF19" s="223">
        <v>192147</v>
      </c>
      <c r="AG19" s="222">
        <v>242231</v>
      </c>
      <c r="AH19" s="223">
        <v>225753</v>
      </c>
      <c r="AI19" s="222">
        <v>292625.65617290873</v>
      </c>
      <c r="AJ19" s="223">
        <v>264503.34382709127</v>
      </c>
      <c r="AK19" s="222">
        <v>284576</v>
      </c>
      <c r="AL19" s="223">
        <v>266712.32443269191</v>
      </c>
      <c r="AM19" s="222">
        <v>326683</v>
      </c>
      <c r="AN19" s="223">
        <v>299305</v>
      </c>
      <c r="AO19" s="222">
        <v>343786</v>
      </c>
      <c r="AP19" s="223">
        <v>308062</v>
      </c>
      <c r="AQ19" s="222">
        <v>352015.10904681019</v>
      </c>
      <c r="AR19" s="223">
        <v>313008.9076672307</v>
      </c>
      <c r="AS19" s="222">
        <v>373041.83999999997</v>
      </c>
      <c r="AT19" s="223">
        <v>353899.34291544056</v>
      </c>
      <c r="AU19" s="222">
        <v>309825.66000000003</v>
      </c>
      <c r="AV19" s="224">
        <v>364871.15791535098</v>
      </c>
      <c r="AW19" s="223">
        <v>372723.33999999997</v>
      </c>
      <c r="AX19" s="222">
        <v>406781.3679072042</v>
      </c>
      <c r="AY19" s="223">
        <v>387414.75125390873</v>
      </c>
      <c r="AZ19" s="222">
        <v>488370.99</v>
      </c>
      <c r="BA19" s="223">
        <v>523280.8649111776</v>
      </c>
    </row>
    <row r="20" spans="1:53" ht="12.75" x14ac:dyDescent="0.2">
      <c r="A20" s="226" t="s">
        <v>132</v>
      </c>
      <c r="B20" s="227" t="s">
        <v>133</v>
      </c>
      <c r="C20" s="108">
        <v>99503.525276903543</v>
      </c>
      <c r="D20" s="109">
        <v>182478.57356590623</v>
      </c>
      <c r="E20" s="110">
        <v>195637.48701184447</v>
      </c>
      <c r="F20" s="111">
        <v>197784.51298815553</v>
      </c>
      <c r="G20" s="108">
        <v>203130.80553419911</v>
      </c>
      <c r="H20" s="109">
        <v>216595.71446580091</v>
      </c>
      <c r="I20" s="108">
        <v>246770.43182809986</v>
      </c>
      <c r="J20" s="109">
        <v>253465.03399999999</v>
      </c>
      <c r="K20" s="108">
        <v>284952</v>
      </c>
      <c r="L20" s="109">
        <v>332450</v>
      </c>
      <c r="M20" s="108">
        <v>346564</v>
      </c>
      <c r="N20" s="109">
        <v>378803.65052999998</v>
      </c>
      <c r="O20" s="108">
        <v>405611.97694999998</v>
      </c>
      <c r="P20" s="109">
        <v>433177.90932999999</v>
      </c>
      <c r="Q20" s="108">
        <v>440657</v>
      </c>
      <c r="R20" s="109">
        <v>460948.86048999999</v>
      </c>
      <c r="S20" s="112">
        <v>441353</v>
      </c>
      <c r="T20" s="113">
        <v>454133</v>
      </c>
      <c r="U20" s="220">
        <v>474776</v>
      </c>
      <c r="V20" s="225">
        <v>546385</v>
      </c>
      <c r="W20" s="220">
        <v>529021.70430999994</v>
      </c>
      <c r="X20" s="225">
        <v>535716.29569000006</v>
      </c>
      <c r="Y20" s="222">
        <v>657761</v>
      </c>
      <c r="Z20" s="223">
        <v>676757</v>
      </c>
      <c r="AA20" s="220">
        <v>654495</v>
      </c>
      <c r="AB20" s="221">
        <v>664470</v>
      </c>
      <c r="AC20" s="220">
        <v>671830</v>
      </c>
      <c r="AD20" s="221">
        <v>704189</v>
      </c>
      <c r="AE20" s="222">
        <v>690049</v>
      </c>
      <c r="AF20" s="223">
        <v>697526</v>
      </c>
      <c r="AG20" s="222">
        <v>736355</v>
      </c>
      <c r="AH20" s="223">
        <v>812775</v>
      </c>
      <c r="AI20" s="222">
        <v>762751</v>
      </c>
      <c r="AJ20" s="223">
        <v>921108</v>
      </c>
      <c r="AK20" s="222">
        <v>822410</v>
      </c>
      <c r="AL20" s="223">
        <v>863655</v>
      </c>
      <c r="AM20" s="222">
        <v>857778</v>
      </c>
      <c r="AN20" s="223">
        <v>1047131</v>
      </c>
      <c r="AO20" s="222">
        <v>894514</v>
      </c>
      <c r="AP20" s="223">
        <v>1022106</v>
      </c>
      <c r="AQ20" s="222">
        <v>950601.06475000002</v>
      </c>
      <c r="AR20" s="223">
        <v>1056146.1773399999</v>
      </c>
      <c r="AS20" s="222">
        <v>1008983.8</v>
      </c>
      <c r="AT20" s="223">
        <v>1316357.91234</v>
      </c>
      <c r="AU20" s="222">
        <v>1396590.99</v>
      </c>
      <c r="AV20" s="224">
        <v>1631409.1837599999</v>
      </c>
      <c r="AW20" s="223">
        <v>1878640.0100000007</v>
      </c>
      <c r="AX20" s="222">
        <v>1676279.1340600001</v>
      </c>
      <c r="AY20" s="223">
        <v>1797049.91001</v>
      </c>
      <c r="AZ20" s="222">
        <v>1891723.83</v>
      </c>
      <c r="BA20" s="223">
        <v>2079362.2724200001</v>
      </c>
    </row>
    <row r="21" spans="1:53" ht="24" x14ac:dyDescent="0.2">
      <c r="A21" s="226" t="s">
        <v>134</v>
      </c>
      <c r="B21" s="227" t="s">
        <v>135</v>
      </c>
      <c r="C21" s="108">
        <v>4342027.8547502272</v>
      </c>
      <c r="D21" s="109">
        <v>3731300.0663654921</v>
      </c>
      <c r="E21" s="110">
        <v>3676910.7672445523</v>
      </c>
      <c r="F21" s="111">
        <v>3184787.2327554477</v>
      </c>
      <c r="G21" s="108">
        <v>3686753.9471667819</v>
      </c>
      <c r="H21" s="109">
        <v>3691319.8528332184</v>
      </c>
      <c r="I21" s="108">
        <v>4322209</v>
      </c>
      <c r="J21" s="109">
        <v>4188036.6120000002</v>
      </c>
      <c r="K21" s="108">
        <v>5029040</v>
      </c>
      <c r="L21" s="109">
        <v>4925039</v>
      </c>
      <c r="M21" s="108">
        <v>5495170</v>
      </c>
      <c r="N21" s="109">
        <v>5433023.5801813081</v>
      </c>
      <c r="O21" s="108">
        <v>5809183</v>
      </c>
      <c r="P21" s="109">
        <v>5816278.5022200001</v>
      </c>
      <c r="Q21" s="108">
        <v>6331026</v>
      </c>
      <c r="R21" s="109">
        <v>6028037.8334999997</v>
      </c>
      <c r="S21" s="112">
        <v>7116494</v>
      </c>
      <c r="T21" s="113">
        <v>6876376.8996262318</v>
      </c>
      <c r="U21" s="220">
        <v>6706276</v>
      </c>
      <c r="V21" s="225">
        <v>6734099</v>
      </c>
      <c r="W21" s="220">
        <v>7539731.1804400003</v>
      </c>
      <c r="X21" s="225">
        <v>7324007.8195599997</v>
      </c>
      <c r="Y21" s="222">
        <v>8145205</v>
      </c>
      <c r="Z21" s="223">
        <v>8160835</v>
      </c>
      <c r="AA21" s="220">
        <v>8321494</v>
      </c>
      <c r="AB21" s="221">
        <v>9138261</v>
      </c>
      <c r="AC21" s="220">
        <v>9328030</v>
      </c>
      <c r="AD21" s="221">
        <v>9396413</v>
      </c>
      <c r="AE21" s="222">
        <v>9241101</v>
      </c>
      <c r="AF21" s="223">
        <v>9519860</v>
      </c>
      <c r="AG21" s="222">
        <v>9196588</v>
      </c>
      <c r="AH21" s="223">
        <v>10001827</v>
      </c>
      <c r="AI21" s="222">
        <v>9666998</v>
      </c>
      <c r="AJ21" s="223">
        <v>10437312</v>
      </c>
      <c r="AK21" s="222">
        <v>10323302</v>
      </c>
      <c r="AL21" s="223">
        <v>10857585</v>
      </c>
      <c r="AM21" s="222">
        <v>11176698</v>
      </c>
      <c r="AN21" s="223">
        <v>12187566</v>
      </c>
      <c r="AO21" s="222">
        <v>11749932</v>
      </c>
      <c r="AP21" s="223">
        <v>12788960</v>
      </c>
      <c r="AQ21" s="222">
        <v>12029509.23882</v>
      </c>
      <c r="AR21" s="223">
        <v>13369883.48347</v>
      </c>
      <c r="AS21" s="222">
        <v>13166200.210000001</v>
      </c>
      <c r="AT21" s="223">
        <v>15981373.352370001</v>
      </c>
      <c r="AU21" s="222">
        <v>14672054.18</v>
      </c>
      <c r="AV21" s="224">
        <v>17314238.206220001</v>
      </c>
      <c r="AW21" s="223">
        <v>19366920.82</v>
      </c>
      <c r="AX21" s="222">
        <v>16719099.468119999</v>
      </c>
      <c r="AY21" s="223">
        <v>17740569.858339999</v>
      </c>
      <c r="AZ21" s="222">
        <v>17859040.789999999</v>
      </c>
      <c r="BA21" s="223">
        <v>20609747.66322</v>
      </c>
    </row>
    <row r="22" spans="1:53" ht="12.75" x14ac:dyDescent="0.2">
      <c r="A22" s="226"/>
      <c r="B22" s="229" t="s">
        <v>3</v>
      </c>
      <c r="C22" s="108"/>
      <c r="D22" s="109"/>
      <c r="E22" s="110"/>
      <c r="F22" s="111"/>
      <c r="G22" s="108"/>
      <c r="H22" s="109"/>
      <c r="I22" s="108"/>
      <c r="J22" s="109"/>
      <c r="K22" s="108"/>
      <c r="L22" s="109"/>
      <c r="M22" s="108"/>
      <c r="N22" s="109"/>
      <c r="O22" s="108"/>
      <c r="P22" s="109"/>
      <c r="Q22" s="108"/>
      <c r="R22" s="109"/>
      <c r="S22" s="112"/>
      <c r="T22" s="113"/>
      <c r="U22" s="220"/>
      <c r="V22" s="225"/>
      <c r="W22" s="220"/>
      <c r="X22" s="225"/>
      <c r="Y22" s="222"/>
      <c r="Z22" s="223"/>
      <c r="AA22" s="220"/>
      <c r="AB22" s="221"/>
      <c r="AC22" s="220"/>
      <c r="AD22" s="221"/>
      <c r="AE22" s="222"/>
      <c r="AF22" s="223"/>
      <c r="AG22" s="222"/>
      <c r="AH22" s="223"/>
      <c r="AI22" s="222"/>
      <c r="AJ22" s="223"/>
      <c r="AK22" s="222"/>
      <c r="AL22" s="223"/>
      <c r="AM22" s="222"/>
      <c r="AN22" s="223"/>
      <c r="AO22" s="222"/>
      <c r="AP22" s="223"/>
      <c r="AQ22" s="222"/>
      <c r="AR22" s="223"/>
      <c r="AS22" s="222"/>
      <c r="AT22" s="223"/>
      <c r="AU22" s="222"/>
      <c r="AV22" s="224"/>
      <c r="AW22" s="223"/>
      <c r="AX22" s="222"/>
      <c r="AY22" s="223"/>
      <c r="AZ22" s="222"/>
      <c r="BA22" s="223"/>
    </row>
    <row r="23" spans="1:53" ht="12.75" x14ac:dyDescent="0.2">
      <c r="A23" s="226" t="s">
        <v>136</v>
      </c>
      <c r="B23" s="229" t="s">
        <v>191</v>
      </c>
      <c r="C23" s="108"/>
      <c r="D23" s="109"/>
      <c r="E23" s="110"/>
      <c r="F23" s="111"/>
      <c r="G23" s="108"/>
      <c r="H23" s="109"/>
      <c r="I23" s="108"/>
      <c r="J23" s="109"/>
      <c r="K23" s="108"/>
      <c r="L23" s="109"/>
      <c r="M23" s="108"/>
      <c r="N23" s="109"/>
      <c r="O23" s="108"/>
      <c r="P23" s="109"/>
      <c r="Q23" s="108"/>
      <c r="R23" s="109"/>
      <c r="S23" s="112"/>
      <c r="T23" s="113"/>
      <c r="U23" s="220"/>
      <c r="V23" s="225"/>
      <c r="W23" s="220"/>
      <c r="X23" s="225"/>
      <c r="Y23" s="222"/>
      <c r="Z23" s="223"/>
      <c r="AA23" s="220">
        <v>454815</v>
      </c>
      <c r="AB23" s="221">
        <v>414711</v>
      </c>
      <c r="AC23" s="220">
        <v>346912</v>
      </c>
      <c r="AD23" s="221">
        <v>363565</v>
      </c>
      <c r="AE23" s="222">
        <v>332490</v>
      </c>
      <c r="AF23" s="223">
        <v>319824</v>
      </c>
      <c r="AG23" s="222">
        <v>378622</v>
      </c>
      <c r="AH23" s="223">
        <v>403728</v>
      </c>
      <c r="AI23" s="222">
        <v>409217</v>
      </c>
      <c r="AJ23" s="223">
        <v>457771</v>
      </c>
      <c r="AK23" s="222">
        <v>446481</v>
      </c>
      <c r="AL23" s="223">
        <v>474650</v>
      </c>
      <c r="AM23" s="222">
        <v>538482</v>
      </c>
      <c r="AN23" s="223">
        <v>549373</v>
      </c>
      <c r="AO23" s="222">
        <v>573799</v>
      </c>
      <c r="AP23" s="223">
        <v>759218</v>
      </c>
      <c r="AQ23" s="222">
        <v>711958</v>
      </c>
      <c r="AR23" s="223">
        <v>867879.44857000001</v>
      </c>
      <c r="AS23" s="222">
        <v>915285.18513970007</v>
      </c>
      <c r="AT23" s="223">
        <v>1210623.871784</v>
      </c>
      <c r="AU23" s="222">
        <v>1108964.23</v>
      </c>
      <c r="AV23" s="224">
        <v>1243165.9180100001</v>
      </c>
      <c r="AW23" s="223">
        <v>1243165.3159700003</v>
      </c>
      <c r="AX23" s="222">
        <v>992002.19851000002</v>
      </c>
      <c r="AY23" s="223">
        <v>1307393.56907</v>
      </c>
      <c r="AZ23" s="222">
        <v>1323432.19</v>
      </c>
      <c r="BA23" s="223">
        <v>1517632.43</v>
      </c>
    </row>
    <row r="24" spans="1:53" ht="12.75" x14ac:dyDescent="0.2">
      <c r="A24" s="230" t="s">
        <v>231</v>
      </c>
      <c r="B24" s="231" t="s">
        <v>232</v>
      </c>
      <c r="C24" s="108"/>
      <c r="D24" s="109"/>
      <c r="E24" s="110"/>
      <c r="F24" s="111"/>
      <c r="G24" s="108"/>
      <c r="H24" s="109"/>
      <c r="I24" s="108"/>
      <c r="J24" s="109"/>
      <c r="K24" s="108"/>
      <c r="L24" s="109"/>
      <c r="M24" s="108"/>
      <c r="N24" s="109"/>
      <c r="O24" s="108"/>
      <c r="P24" s="109"/>
      <c r="Q24" s="108"/>
      <c r="R24" s="109"/>
      <c r="S24" s="112"/>
      <c r="T24" s="113"/>
      <c r="U24" s="220"/>
      <c r="V24" s="225"/>
      <c r="W24" s="220"/>
      <c r="X24" s="225"/>
      <c r="Y24" s="222"/>
      <c r="Z24" s="223"/>
      <c r="AA24" s="220"/>
      <c r="AB24" s="221"/>
      <c r="AC24" s="220"/>
      <c r="AD24" s="221"/>
      <c r="AE24" s="222"/>
      <c r="AF24" s="223"/>
      <c r="AG24" s="222"/>
      <c r="AH24" s="223"/>
      <c r="AI24" s="222"/>
      <c r="AJ24" s="223"/>
      <c r="AK24" s="222"/>
      <c r="AL24" s="223"/>
      <c r="AM24" s="222"/>
      <c r="AN24" s="223"/>
      <c r="AO24" s="222"/>
      <c r="AP24" s="223"/>
      <c r="AQ24" s="222">
        <v>28008</v>
      </c>
      <c r="AR24" s="223">
        <v>23552.712</v>
      </c>
      <c r="AS24" s="222">
        <v>42838</v>
      </c>
      <c r="AT24" s="223">
        <v>78795.203540000002</v>
      </c>
      <c r="AU24" s="222">
        <v>18379</v>
      </c>
      <c r="AV24" s="224">
        <v>18053</v>
      </c>
      <c r="AW24" s="223">
        <v>18053</v>
      </c>
      <c r="AX24" s="222">
        <v>12389.62</v>
      </c>
      <c r="AY24" s="223">
        <v>14273.076940000003</v>
      </c>
      <c r="AZ24" s="222">
        <v>13509.96</v>
      </c>
      <c r="BA24" s="223">
        <v>21888.04</v>
      </c>
    </row>
    <row r="25" spans="1:53" ht="12.75" x14ac:dyDescent="0.2">
      <c r="A25" s="226" t="s">
        <v>195</v>
      </c>
      <c r="B25" s="229" t="s">
        <v>196</v>
      </c>
      <c r="C25" s="108"/>
      <c r="D25" s="109"/>
      <c r="E25" s="110"/>
      <c r="F25" s="111"/>
      <c r="G25" s="108"/>
      <c r="H25" s="109"/>
      <c r="I25" s="108"/>
      <c r="J25" s="109"/>
      <c r="K25" s="108"/>
      <c r="L25" s="109"/>
      <c r="M25" s="108"/>
      <c r="N25" s="109"/>
      <c r="O25" s="108"/>
      <c r="P25" s="109"/>
      <c r="Q25" s="108"/>
      <c r="R25" s="109"/>
      <c r="S25" s="112"/>
      <c r="T25" s="113"/>
      <c r="U25" s="220"/>
      <c r="V25" s="225"/>
      <c r="W25" s="220"/>
      <c r="X25" s="225"/>
      <c r="Y25" s="222"/>
      <c r="Z25" s="223"/>
      <c r="AA25" s="220"/>
      <c r="AB25" s="221"/>
      <c r="AC25" s="220">
        <v>282402.61139999999</v>
      </c>
      <c r="AD25" s="221">
        <v>246552.78215999997</v>
      </c>
      <c r="AE25" s="222">
        <v>293341.13928</v>
      </c>
      <c r="AF25" s="223">
        <v>261115.07020999998</v>
      </c>
      <c r="AG25" s="222">
        <v>303496.52801999997</v>
      </c>
      <c r="AH25" s="223">
        <v>279521.81698</v>
      </c>
      <c r="AI25" s="222">
        <v>325802</v>
      </c>
      <c r="AJ25" s="223">
        <v>296486</v>
      </c>
      <c r="AK25" s="222">
        <v>339957</v>
      </c>
      <c r="AL25" s="223">
        <v>303740</v>
      </c>
      <c r="AM25" s="222">
        <v>384397</v>
      </c>
      <c r="AN25" s="223">
        <v>328831</v>
      </c>
      <c r="AO25" s="222">
        <v>382777.47551999998</v>
      </c>
      <c r="AP25" s="223">
        <v>342255.52448000002</v>
      </c>
      <c r="AQ25" s="222">
        <v>393027</v>
      </c>
      <c r="AR25" s="223">
        <v>355014</v>
      </c>
      <c r="AS25" s="222">
        <v>439495.90116000001</v>
      </c>
      <c r="AT25" s="223">
        <v>400089.40169999999</v>
      </c>
      <c r="AU25" s="222">
        <v>439141.85554000002</v>
      </c>
      <c r="AV25" s="224">
        <v>494784.35446</v>
      </c>
      <c r="AW25" s="232">
        <v>494784.35446</v>
      </c>
      <c r="AX25" s="222">
        <v>555169.51788000006</v>
      </c>
      <c r="AY25" s="223">
        <v>504302.0686</v>
      </c>
      <c r="AZ25" s="222">
        <v>634808.20436999993</v>
      </c>
      <c r="BA25" s="223">
        <v>564324.85866000003</v>
      </c>
    </row>
    <row r="26" spans="1:53" ht="12.75" x14ac:dyDescent="0.2">
      <c r="A26" s="226" t="s">
        <v>197</v>
      </c>
      <c r="B26" s="229" t="s">
        <v>198</v>
      </c>
      <c r="C26" s="108"/>
      <c r="D26" s="109"/>
      <c r="E26" s="110"/>
      <c r="F26" s="111"/>
      <c r="G26" s="108"/>
      <c r="H26" s="109"/>
      <c r="I26" s="108"/>
      <c r="J26" s="109"/>
      <c r="K26" s="108"/>
      <c r="L26" s="109"/>
      <c r="M26" s="108"/>
      <c r="N26" s="109"/>
      <c r="O26" s="108"/>
      <c r="P26" s="109"/>
      <c r="Q26" s="108"/>
      <c r="R26" s="109"/>
      <c r="S26" s="112"/>
      <c r="T26" s="113"/>
      <c r="U26" s="220"/>
      <c r="V26" s="225"/>
      <c r="W26" s="220"/>
      <c r="X26" s="225"/>
      <c r="Y26" s="222"/>
      <c r="Z26" s="223"/>
      <c r="AA26" s="220"/>
      <c r="AB26" s="221"/>
      <c r="AC26" s="220">
        <v>202003.96616000001</v>
      </c>
      <c r="AD26" s="221">
        <v>163576.33095</v>
      </c>
      <c r="AE26" s="222">
        <v>206190.26947</v>
      </c>
      <c r="AF26" s="223">
        <v>172837.10866999999</v>
      </c>
      <c r="AG26" s="222">
        <v>210346.97476000001</v>
      </c>
      <c r="AH26" s="223">
        <v>182479.07435000001</v>
      </c>
      <c r="AI26" s="222">
        <v>221974</v>
      </c>
      <c r="AJ26" s="223">
        <v>190272</v>
      </c>
      <c r="AK26" s="222">
        <v>252054</v>
      </c>
      <c r="AL26" s="223">
        <v>198805</v>
      </c>
      <c r="AM26" s="222">
        <v>259860</v>
      </c>
      <c r="AN26" s="223">
        <v>211126</v>
      </c>
      <c r="AO26" s="222">
        <v>253275.20747000002</v>
      </c>
      <c r="AP26" s="223">
        <v>214767.79252999998</v>
      </c>
      <c r="AQ26" s="222">
        <v>258425</v>
      </c>
      <c r="AR26" s="223">
        <v>219669</v>
      </c>
      <c r="AS26" s="222">
        <v>280150.19016</v>
      </c>
      <c r="AT26" s="223">
        <v>240261.24526</v>
      </c>
      <c r="AU26" s="222">
        <v>256450.44987000001</v>
      </c>
      <c r="AV26" s="224">
        <v>279128.51013000001</v>
      </c>
      <c r="AW26" s="232">
        <v>279128.51013000001</v>
      </c>
      <c r="AX26" s="222">
        <v>307699.61493000004</v>
      </c>
      <c r="AY26" s="223">
        <v>253592.33819999994</v>
      </c>
      <c r="AZ26" s="222">
        <v>358399.30948</v>
      </c>
      <c r="BA26" s="223">
        <v>303728.27512000001</v>
      </c>
    </row>
    <row r="27" spans="1:53" ht="12.75" x14ac:dyDescent="0.2">
      <c r="A27" s="226" t="s">
        <v>199</v>
      </c>
      <c r="B27" s="229" t="s">
        <v>200</v>
      </c>
      <c r="C27" s="108"/>
      <c r="D27" s="109"/>
      <c r="E27" s="110"/>
      <c r="F27" s="111"/>
      <c r="G27" s="108"/>
      <c r="H27" s="109"/>
      <c r="I27" s="108"/>
      <c r="J27" s="109"/>
      <c r="K27" s="108"/>
      <c r="L27" s="109"/>
      <c r="M27" s="108"/>
      <c r="N27" s="109"/>
      <c r="O27" s="108"/>
      <c r="P27" s="109"/>
      <c r="Q27" s="108"/>
      <c r="R27" s="109"/>
      <c r="S27" s="112"/>
      <c r="T27" s="113"/>
      <c r="U27" s="220"/>
      <c r="V27" s="225"/>
      <c r="W27" s="220"/>
      <c r="X27" s="225"/>
      <c r="Y27" s="222"/>
      <c r="Z27" s="223"/>
      <c r="AA27" s="220"/>
      <c r="AB27" s="221"/>
      <c r="AC27" s="220">
        <v>1138543.7302000001</v>
      </c>
      <c r="AD27" s="221">
        <v>1213651.7415700001</v>
      </c>
      <c r="AE27" s="222">
        <v>1109199.14148</v>
      </c>
      <c r="AF27" s="223">
        <v>1176864.0949000001</v>
      </c>
      <c r="AG27" s="222">
        <v>1090324.6850999999</v>
      </c>
      <c r="AH27" s="223">
        <v>1134939.99324</v>
      </c>
      <c r="AI27" s="222">
        <v>1195193</v>
      </c>
      <c r="AJ27" s="223">
        <v>1245563</v>
      </c>
      <c r="AK27" s="222">
        <v>1157114</v>
      </c>
      <c r="AL27" s="223">
        <v>1282958</v>
      </c>
      <c r="AM27" s="222">
        <v>1251508</v>
      </c>
      <c r="AN27" s="223">
        <v>1311415</v>
      </c>
      <c r="AO27" s="222">
        <v>1237122</v>
      </c>
      <c r="AP27" s="223">
        <v>1342999</v>
      </c>
      <c r="AQ27" s="222">
        <v>1253847</v>
      </c>
      <c r="AR27" s="223">
        <v>1360378</v>
      </c>
      <c r="AS27" s="222">
        <v>1328817.3150200001</v>
      </c>
      <c r="AT27" s="223">
        <v>1374162.9223600002</v>
      </c>
      <c r="AU27" s="222">
        <v>1349377.4863499999</v>
      </c>
      <c r="AV27" s="224">
        <v>1335036.5236499999</v>
      </c>
      <c r="AW27" s="232">
        <v>1335036.5236499999</v>
      </c>
      <c r="AX27" s="222">
        <v>1287300.2155599999</v>
      </c>
      <c r="AY27" s="223">
        <v>1316016.9535600001</v>
      </c>
      <c r="AZ27" s="222">
        <v>1455610.1188000001</v>
      </c>
      <c r="BA27" s="223">
        <v>1450414.65873</v>
      </c>
    </row>
    <row r="28" spans="1:53" ht="12.75" x14ac:dyDescent="0.2">
      <c r="A28" s="226" t="s">
        <v>201</v>
      </c>
      <c r="B28" s="229" t="s">
        <v>202</v>
      </c>
      <c r="C28" s="108"/>
      <c r="D28" s="109"/>
      <c r="E28" s="110"/>
      <c r="F28" s="111"/>
      <c r="G28" s="108"/>
      <c r="H28" s="109"/>
      <c r="I28" s="108"/>
      <c r="J28" s="109"/>
      <c r="K28" s="108"/>
      <c r="L28" s="109"/>
      <c r="M28" s="108"/>
      <c r="N28" s="109"/>
      <c r="O28" s="108"/>
      <c r="P28" s="109"/>
      <c r="Q28" s="108"/>
      <c r="R28" s="109"/>
      <c r="S28" s="112"/>
      <c r="T28" s="113"/>
      <c r="U28" s="220"/>
      <c r="V28" s="225"/>
      <c r="W28" s="220"/>
      <c r="X28" s="225"/>
      <c r="Y28" s="222"/>
      <c r="Z28" s="223"/>
      <c r="AA28" s="220"/>
      <c r="AB28" s="221"/>
      <c r="AC28" s="220">
        <v>194354.39836999998</v>
      </c>
      <c r="AD28" s="221">
        <v>190283.15480000002</v>
      </c>
      <c r="AE28" s="222">
        <v>193650.87187999999</v>
      </c>
      <c r="AF28" s="223">
        <v>196855.07664000001</v>
      </c>
      <c r="AG28" s="222">
        <v>189277.47004239462</v>
      </c>
      <c r="AH28" s="223">
        <v>176817.27457760539</v>
      </c>
      <c r="AI28" s="222">
        <v>216992</v>
      </c>
      <c r="AJ28" s="223">
        <v>261323</v>
      </c>
      <c r="AK28" s="222">
        <v>255667</v>
      </c>
      <c r="AL28" s="223">
        <v>284142</v>
      </c>
      <c r="AM28" s="222">
        <v>444220</v>
      </c>
      <c r="AN28" s="223">
        <v>427769</v>
      </c>
      <c r="AO28" s="222">
        <v>440951</v>
      </c>
      <c r="AP28" s="223">
        <v>495851</v>
      </c>
      <c r="AQ28" s="222">
        <v>431310</v>
      </c>
      <c r="AR28" s="223">
        <v>659607</v>
      </c>
      <c r="AS28" s="222">
        <v>566802.00667000003</v>
      </c>
      <c r="AT28" s="223">
        <v>597633.24850999995</v>
      </c>
      <c r="AU28" s="222">
        <v>694851.60140000004</v>
      </c>
      <c r="AV28" s="224">
        <v>940790.78859999997</v>
      </c>
      <c r="AW28" s="232">
        <v>940790.78859999997</v>
      </c>
      <c r="AX28" s="222">
        <v>792748.15490000008</v>
      </c>
      <c r="AY28" s="223">
        <v>815314.42939000006</v>
      </c>
      <c r="AZ28" s="222">
        <v>912389.60271000001</v>
      </c>
      <c r="BA28" s="223">
        <v>897761.67428000004</v>
      </c>
    </row>
    <row r="29" spans="1:53" ht="12.75" x14ac:dyDescent="0.2">
      <c r="A29" s="230" t="s">
        <v>220</v>
      </c>
      <c r="B29" s="233" t="s">
        <v>221</v>
      </c>
      <c r="C29" s="108"/>
      <c r="D29" s="109"/>
      <c r="E29" s="110"/>
      <c r="F29" s="111"/>
      <c r="G29" s="108"/>
      <c r="H29" s="109"/>
      <c r="I29" s="108"/>
      <c r="J29" s="109"/>
      <c r="K29" s="108"/>
      <c r="L29" s="109"/>
      <c r="M29" s="108"/>
      <c r="N29" s="109"/>
      <c r="O29" s="108"/>
      <c r="P29" s="109"/>
      <c r="Q29" s="108"/>
      <c r="R29" s="109"/>
      <c r="S29" s="112"/>
      <c r="T29" s="113"/>
      <c r="U29" s="220"/>
      <c r="V29" s="225"/>
      <c r="W29" s="220"/>
      <c r="X29" s="225"/>
      <c r="Y29" s="222"/>
      <c r="Z29" s="223"/>
      <c r="AA29" s="220"/>
      <c r="AB29" s="221"/>
      <c r="AC29" s="222">
        <f t="shared" ref="AC29:AZ29" si="0">AC21-AC23-SUM(AC25:AC28)</f>
        <v>7163813.2938700002</v>
      </c>
      <c r="AD29" s="223">
        <f t="shared" si="0"/>
        <v>7218783.9905200005</v>
      </c>
      <c r="AE29" s="222">
        <f t="shared" si="0"/>
        <v>7106229.5778900003</v>
      </c>
      <c r="AF29" s="223">
        <f t="shared" si="0"/>
        <v>7392364.64958</v>
      </c>
      <c r="AG29" s="222">
        <f t="shared" si="0"/>
        <v>7024520.3420776054</v>
      </c>
      <c r="AH29" s="223">
        <f t="shared" si="0"/>
        <v>7824340.8408523947</v>
      </c>
      <c r="AI29" s="222">
        <f t="shared" si="0"/>
        <v>7297820</v>
      </c>
      <c r="AJ29" s="223">
        <f t="shared" si="0"/>
        <v>7985897</v>
      </c>
      <c r="AK29" s="222">
        <f t="shared" si="0"/>
        <v>7872029</v>
      </c>
      <c r="AL29" s="223">
        <f t="shared" si="0"/>
        <v>8313290</v>
      </c>
      <c r="AM29" s="222">
        <f t="shared" si="0"/>
        <v>8298231</v>
      </c>
      <c r="AN29" s="223">
        <f t="shared" si="0"/>
        <v>9359052</v>
      </c>
      <c r="AO29" s="222">
        <f t="shared" si="0"/>
        <v>8862007.3170100003</v>
      </c>
      <c r="AP29" s="223">
        <f t="shared" si="0"/>
        <v>9633868.6829899997</v>
      </c>
      <c r="AQ29" s="222">
        <f t="shared" si="0"/>
        <v>8980942.2388199996</v>
      </c>
      <c r="AR29" s="223">
        <f t="shared" si="0"/>
        <v>9907336.0349000003</v>
      </c>
      <c r="AS29" s="222">
        <f t="shared" si="0"/>
        <v>9635649.6118502989</v>
      </c>
      <c r="AT29" s="223">
        <f t="shared" si="0"/>
        <v>12158602.662756002</v>
      </c>
      <c r="AU29" s="222">
        <f t="shared" si="0"/>
        <v>10823268.556839999</v>
      </c>
      <c r="AV29" s="224">
        <f t="shared" si="0"/>
        <v>13021332.111370001</v>
      </c>
      <c r="AW29" s="232">
        <f t="shared" si="0"/>
        <v>15074015.327190001</v>
      </c>
      <c r="AX29" s="222">
        <f t="shared" si="0"/>
        <v>12784179.766339999</v>
      </c>
      <c r="AY29" s="223">
        <f t="shared" si="0"/>
        <v>13543950.499519998</v>
      </c>
      <c r="AZ29" s="222">
        <f t="shared" si="0"/>
        <v>13174401.364639999</v>
      </c>
      <c r="BA29" s="223">
        <f t="shared" ref="BA29" si="1">BA21-BA23-SUM(BA25:BA28)</f>
        <v>15875885.76643</v>
      </c>
    </row>
    <row r="30" spans="1:53" ht="47.25" customHeight="1" x14ac:dyDescent="0.2">
      <c r="A30" s="226" t="s">
        <v>137</v>
      </c>
      <c r="B30" s="227" t="s">
        <v>138</v>
      </c>
      <c r="C30" s="108"/>
      <c r="D30" s="109"/>
      <c r="E30" s="110"/>
      <c r="F30" s="111"/>
      <c r="G30" s="108"/>
      <c r="H30" s="109"/>
      <c r="I30" s="108"/>
      <c r="J30" s="109"/>
      <c r="K30" s="108"/>
      <c r="L30" s="109"/>
      <c r="M30" s="108"/>
      <c r="N30" s="109"/>
      <c r="O30" s="108"/>
      <c r="P30" s="109"/>
      <c r="Q30" s="108"/>
      <c r="R30" s="109"/>
      <c r="S30" s="112"/>
      <c r="T30" s="113"/>
      <c r="U30" s="220">
        <v>3880</v>
      </c>
      <c r="V30" s="225">
        <v>31918</v>
      </c>
      <c r="W30" s="220">
        <v>18752.906599999998</v>
      </c>
      <c r="X30" s="225">
        <v>16866.093399999998</v>
      </c>
      <c r="Y30" s="222">
        <v>23525</v>
      </c>
      <c r="Z30" s="223">
        <v>21203</v>
      </c>
      <c r="AA30" s="220">
        <v>22104</v>
      </c>
      <c r="AB30" s="221">
        <v>30098</v>
      </c>
      <c r="AC30" s="220">
        <v>22824</v>
      </c>
      <c r="AD30" s="221">
        <v>17079</v>
      </c>
      <c r="AE30" s="222">
        <v>22959</v>
      </c>
      <c r="AF30" s="223">
        <v>20509</v>
      </c>
      <c r="AG30" s="222">
        <v>24535</v>
      </c>
      <c r="AH30" s="223">
        <v>37497</v>
      </c>
      <c r="AI30" s="222">
        <v>22554</v>
      </c>
      <c r="AJ30" s="223">
        <v>26687</v>
      </c>
      <c r="AK30" s="222">
        <v>20539</v>
      </c>
      <c r="AL30" s="223">
        <v>26639</v>
      </c>
      <c r="AM30" s="222">
        <v>23401</v>
      </c>
      <c r="AN30" s="223">
        <v>27225</v>
      </c>
      <c r="AO30" s="222">
        <v>20314</v>
      </c>
      <c r="AP30" s="223">
        <v>24948</v>
      </c>
      <c r="AQ30" s="222">
        <v>27963.614420000002</v>
      </c>
      <c r="AR30" s="223">
        <v>26690.294119999999</v>
      </c>
      <c r="AS30" s="222">
        <v>34471.919999999998</v>
      </c>
      <c r="AT30" s="223">
        <v>34202.606720000003</v>
      </c>
      <c r="AU30" s="222">
        <v>30869.919999999998</v>
      </c>
      <c r="AV30" s="224">
        <v>36232.551500000001</v>
      </c>
      <c r="AW30" s="223">
        <v>40131.08</v>
      </c>
      <c r="AX30" s="222">
        <v>28081.39458</v>
      </c>
      <c r="AY30" s="223">
        <v>32510.720239999999</v>
      </c>
      <c r="AZ30" s="222">
        <v>34211.980000000003</v>
      </c>
      <c r="BA30" s="223">
        <v>41357.95104</v>
      </c>
    </row>
    <row r="31" spans="1:53" ht="24" x14ac:dyDescent="0.2">
      <c r="A31" s="226" t="s">
        <v>139</v>
      </c>
      <c r="B31" s="227" t="s">
        <v>140</v>
      </c>
      <c r="C31" s="108"/>
      <c r="D31" s="109"/>
      <c r="E31" s="110"/>
      <c r="F31" s="111"/>
      <c r="G31" s="108"/>
      <c r="H31" s="109"/>
      <c r="I31" s="108"/>
      <c r="J31" s="109"/>
      <c r="K31" s="108"/>
      <c r="L31" s="109"/>
      <c r="M31" s="108"/>
      <c r="N31" s="109"/>
      <c r="O31" s="108"/>
      <c r="P31" s="109"/>
      <c r="Q31" s="108"/>
      <c r="R31" s="109"/>
      <c r="S31" s="112"/>
      <c r="T31" s="113"/>
      <c r="U31" s="220">
        <v>2238</v>
      </c>
      <c r="V31" s="225">
        <v>5551</v>
      </c>
      <c r="W31" s="220">
        <v>6236.4729000000007</v>
      </c>
      <c r="X31" s="225">
        <v>7228.5270999999993</v>
      </c>
      <c r="Y31" s="222">
        <v>9606</v>
      </c>
      <c r="Z31" s="223">
        <v>-3156</v>
      </c>
      <c r="AA31" s="220">
        <v>118</v>
      </c>
      <c r="AB31" s="221">
        <v>894</v>
      </c>
      <c r="AC31" s="220">
        <v>256</v>
      </c>
      <c r="AD31" s="221">
        <v>330</v>
      </c>
      <c r="AE31" s="222">
        <v>59</v>
      </c>
      <c r="AF31" s="223">
        <v>77</v>
      </c>
      <c r="AG31" s="222">
        <v>5308</v>
      </c>
      <c r="AH31" s="223">
        <v>34975</v>
      </c>
      <c r="AI31" s="222">
        <v>11360</v>
      </c>
      <c r="AJ31" s="223">
        <v>15576</v>
      </c>
      <c r="AK31" s="222">
        <v>379</v>
      </c>
      <c r="AL31" s="223">
        <v>389</v>
      </c>
      <c r="AM31" s="222">
        <v>296</v>
      </c>
      <c r="AN31" s="223">
        <v>397</v>
      </c>
      <c r="AO31" s="222">
        <v>633</v>
      </c>
      <c r="AP31" s="223">
        <v>507</v>
      </c>
      <c r="AQ31" s="222">
        <v>499.14609000000002</v>
      </c>
      <c r="AR31" s="223">
        <v>825.20399999999995</v>
      </c>
      <c r="AS31" s="222">
        <v>499.97</v>
      </c>
      <c r="AT31" s="223">
        <v>215.74777999999995</v>
      </c>
      <c r="AU31" s="222">
        <v>256.74</v>
      </c>
      <c r="AV31" s="224">
        <v>9030.4594700000016</v>
      </c>
      <c r="AW31" s="223">
        <v>9030.26</v>
      </c>
      <c r="AX31" s="222">
        <v>34246.285810000001</v>
      </c>
      <c r="AY31" s="223">
        <v>9732.4179300000033</v>
      </c>
      <c r="AZ31" s="222">
        <v>3827</v>
      </c>
      <c r="BA31" s="223">
        <v>-3706.3306200000002</v>
      </c>
    </row>
    <row r="32" spans="1:53" ht="24" x14ac:dyDescent="0.2">
      <c r="A32" s="226" t="s">
        <v>141</v>
      </c>
      <c r="B32" s="227" t="s">
        <v>142</v>
      </c>
      <c r="C32" s="108"/>
      <c r="D32" s="109"/>
      <c r="E32" s="110"/>
      <c r="F32" s="111"/>
      <c r="G32" s="108"/>
      <c r="H32" s="109"/>
      <c r="I32" s="108"/>
      <c r="J32" s="109"/>
      <c r="K32" s="108"/>
      <c r="L32" s="109"/>
      <c r="M32" s="108"/>
      <c r="N32" s="109"/>
      <c r="O32" s="108"/>
      <c r="P32" s="109"/>
      <c r="Q32" s="108"/>
      <c r="R32" s="109"/>
      <c r="S32" s="112"/>
      <c r="T32" s="113"/>
      <c r="U32" s="220">
        <v>217340</v>
      </c>
      <c r="V32" s="225">
        <v>329684</v>
      </c>
      <c r="W32" s="220">
        <v>339962.90801100002</v>
      </c>
      <c r="X32" s="225">
        <v>362358.09198899998</v>
      </c>
      <c r="Y32" s="222">
        <v>506324</v>
      </c>
      <c r="Z32" s="223">
        <v>401098</v>
      </c>
      <c r="AA32" s="220">
        <v>447911</v>
      </c>
      <c r="AB32" s="221">
        <v>519145</v>
      </c>
      <c r="AC32" s="220">
        <v>540894</v>
      </c>
      <c r="AD32" s="221">
        <v>560537</v>
      </c>
      <c r="AE32" s="222">
        <v>469124</v>
      </c>
      <c r="AF32" s="223">
        <v>544256</v>
      </c>
      <c r="AG32" s="222">
        <v>518138</v>
      </c>
      <c r="AH32" s="223">
        <v>585482</v>
      </c>
      <c r="AI32" s="222">
        <v>570140</v>
      </c>
      <c r="AJ32" s="223">
        <v>639335</v>
      </c>
      <c r="AK32" s="222">
        <v>614416</v>
      </c>
      <c r="AL32" s="223">
        <v>647955</v>
      </c>
      <c r="AM32" s="222">
        <v>681371</v>
      </c>
      <c r="AN32" s="223">
        <v>816689</v>
      </c>
      <c r="AO32" s="222">
        <v>891056</v>
      </c>
      <c r="AP32" s="223">
        <v>1080386</v>
      </c>
      <c r="AQ32" s="222">
        <v>988276.78951999999</v>
      </c>
      <c r="AR32" s="223">
        <v>1341564.18618</v>
      </c>
      <c r="AS32" s="222">
        <v>1156845.8700000001</v>
      </c>
      <c r="AT32" s="223">
        <v>1493556.0306500001</v>
      </c>
      <c r="AU32" s="222">
        <v>1544379.26</v>
      </c>
      <c r="AV32" s="224">
        <v>1963008.5066</v>
      </c>
      <c r="AW32" s="223">
        <v>2131052.7400000002</v>
      </c>
      <c r="AX32" s="222">
        <v>1844481.24981</v>
      </c>
      <c r="AY32" s="223">
        <v>3035699.8528399998</v>
      </c>
      <c r="AZ32" s="222">
        <v>1862121.76</v>
      </c>
      <c r="BA32" s="223">
        <v>1641743.38051</v>
      </c>
    </row>
    <row r="33" spans="1:53" ht="62.25" customHeight="1" x14ac:dyDescent="0.2">
      <c r="A33" s="80" t="s">
        <v>143</v>
      </c>
      <c r="B33" s="81" t="s">
        <v>144</v>
      </c>
      <c r="C33" s="108">
        <v>23779408.375524055</v>
      </c>
      <c r="D33" s="109">
        <v>24499319.245689061</v>
      </c>
      <c r="E33" s="110">
        <v>25584326.93875619</v>
      </c>
      <c r="F33" s="111">
        <v>25620741.06124381</v>
      </c>
      <c r="G33" s="108">
        <v>26239019.86961041</v>
      </c>
      <c r="H33" s="109">
        <v>26105173.550389588</v>
      </c>
      <c r="I33" s="108">
        <v>27502556.654452492</v>
      </c>
      <c r="J33" s="109">
        <v>31683070.416999999</v>
      </c>
      <c r="K33" s="108">
        <v>32926870</v>
      </c>
      <c r="L33" s="109">
        <v>33154291</v>
      </c>
      <c r="M33" s="108">
        <v>34794262</v>
      </c>
      <c r="N33" s="109">
        <v>33106812.345929999</v>
      </c>
      <c r="O33" s="108">
        <v>35936952.571029998</v>
      </c>
      <c r="P33" s="109">
        <v>36280756.390830003</v>
      </c>
      <c r="Q33" s="108">
        <v>37936852</v>
      </c>
      <c r="R33" s="109">
        <v>38260916.943360001</v>
      </c>
      <c r="S33" s="112">
        <v>41884819</v>
      </c>
      <c r="T33" s="113">
        <v>41803081</v>
      </c>
      <c r="U33" s="220">
        <v>45194655</v>
      </c>
      <c r="V33" s="221">
        <v>47183297</v>
      </c>
      <c r="W33" s="220">
        <v>47531304.529849999</v>
      </c>
      <c r="X33" s="221">
        <v>51677763.470150001</v>
      </c>
      <c r="Y33" s="222">
        <v>51925820</v>
      </c>
      <c r="Z33" s="223">
        <v>55450974</v>
      </c>
      <c r="AA33" s="220">
        <v>54044390</v>
      </c>
      <c r="AB33" s="221">
        <v>57958096</v>
      </c>
      <c r="AC33" s="220">
        <v>55374535</v>
      </c>
      <c r="AD33" s="221">
        <v>57666178</v>
      </c>
      <c r="AE33" s="222">
        <v>55767166</v>
      </c>
      <c r="AF33" s="223">
        <v>57998535</v>
      </c>
      <c r="AG33" s="222">
        <v>54559665</v>
      </c>
      <c r="AH33" s="223">
        <v>58182293</v>
      </c>
      <c r="AI33" s="222">
        <v>59314076</v>
      </c>
      <c r="AJ33" s="223">
        <v>63235089</v>
      </c>
      <c r="AK33" s="222">
        <v>62309242</v>
      </c>
      <c r="AL33" s="223">
        <v>65142346.000000007</v>
      </c>
      <c r="AM33" s="222">
        <v>64932393</v>
      </c>
      <c r="AN33" s="223">
        <v>68097001</v>
      </c>
      <c r="AO33" s="222">
        <v>69913591</v>
      </c>
      <c r="AP33" s="223">
        <v>72596147</v>
      </c>
      <c r="AQ33" s="222">
        <v>76294005.392729983</v>
      </c>
      <c r="AR33" s="223">
        <v>79102106.582320005</v>
      </c>
      <c r="AS33" s="222">
        <v>83046630.732149988</v>
      </c>
      <c r="AT33" s="223">
        <v>87179315.031658232</v>
      </c>
      <c r="AU33" s="222">
        <v>90594189.398415253</v>
      </c>
      <c r="AV33" s="224">
        <v>105825688.61870474</v>
      </c>
      <c r="AW33" s="223">
        <v>107163907.60158473</v>
      </c>
      <c r="AX33" s="222">
        <v>95055236.001170009</v>
      </c>
      <c r="AY33" s="223">
        <v>133941459.87777001</v>
      </c>
      <c r="AZ33" s="222">
        <v>111694276.25999999</v>
      </c>
      <c r="BA33" s="232">
        <v>125306864.38420001</v>
      </c>
    </row>
    <row r="34" spans="1:53" ht="12.75" x14ac:dyDescent="0.2">
      <c r="A34" s="82"/>
      <c r="B34" s="83" t="s">
        <v>105</v>
      </c>
      <c r="C34" s="108"/>
      <c r="D34" s="109"/>
      <c r="E34" s="110"/>
      <c r="F34" s="111"/>
      <c r="G34" s="108"/>
      <c r="H34" s="109"/>
      <c r="I34" s="108"/>
      <c r="J34" s="109"/>
      <c r="K34" s="108"/>
      <c r="L34" s="109"/>
      <c r="M34" s="108"/>
      <c r="N34" s="109"/>
      <c r="O34" s="108"/>
      <c r="P34" s="109"/>
      <c r="Q34" s="108"/>
      <c r="R34" s="109"/>
      <c r="S34" s="112"/>
      <c r="T34" s="113"/>
      <c r="U34" s="213"/>
      <c r="V34" s="225"/>
      <c r="W34" s="213"/>
      <c r="X34" s="225"/>
      <c r="Y34" s="215"/>
      <c r="Z34" s="216"/>
      <c r="AA34" s="213"/>
      <c r="AB34" s="214"/>
      <c r="AC34" s="213"/>
      <c r="AD34" s="214"/>
      <c r="AE34" s="215"/>
      <c r="AF34" s="216"/>
      <c r="AG34" s="215"/>
      <c r="AH34" s="216"/>
      <c r="AI34" s="215"/>
      <c r="AJ34" s="216"/>
      <c r="AK34" s="215"/>
      <c r="AL34" s="216"/>
      <c r="AM34" s="215"/>
      <c r="AN34" s="216"/>
      <c r="AO34" s="215"/>
      <c r="AP34" s="216"/>
      <c r="AQ34" s="215"/>
      <c r="AR34" s="216"/>
      <c r="AS34" s="215"/>
      <c r="AT34" s="216"/>
      <c r="AU34" s="215"/>
      <c r="AV34" s="217"/>
      <c r="AW34" s="216"/>
      <c r="AX34" s="215"/>
      <c r="AY34" s="216"/>
      <c r="AZ34" s="215"/>
      <c r="BA34" s="216"/>
    </row>
    <row r="35" spans="1:53" ht="12.75" x14ac:dyDescent="0.2">
      <c r="A35" s="226" t="s">
        <v>145</v>
      </c>
      <c r="B35" s="84" t="s">
        <v>18</v>
      </c>
      <c r="C35" s="108">
        <v>22612053.945316073</v>
      </c>
      <c r="D35" s="109">
        <v>22324147.54469518</v>
      </c>
      <c r="E35" s="110">
        <v>23498902.429294124</v>
      </c>
      <c r="F35" s="111">
        <v>23480117.570705876</v>
      </c>
      <c r="G35" s="108">
        <v>23931635.368103679</v>
      </c>
      <c r="H35" s="109">
        <v>23552446.931896321</v>
      </c>
      <c r="I35" s="108">
        <v>24714687.99683509</v>
      </c>
      <c r="J35" s="109">
        <v>28643096.708000001</v>
      </c>
      <c r="K35" s="108">
        <v>29843588</v>
      </c>
      <c r="L35" s="109">
        <v>29296127</v>
      </c>
      <c r="M35" s="108">
        <v>31009529</v>
      </c>
      <c r="N35" s="109">
        <v>29183260.099380001</v>
      </c>
      <c r="O35" s="108">
        <v>32007329.1074</v>
      </c>
      <c r="P35" s="109">
        <v>32198891</v>
      </c>
      <c r="Q35" s="108">
        <v>33822355</v>
      </c>
      <c r="R35" s="109">
        <v>34026417.793760002</v>
      </c>
      <c r="S35" s="112">
        <v>37200339</v>
      </c>
      <c r="T35" s="113">
        <v>37224064</v>
      </c>
      <c r="U35" s="220">
        <v>40563572</v>
      </c>
      <c r="V35" s="225">
        <v>41353196</v>
      </c>
      <c r="W35" s="220">
        <v>42430605.257160001</v>
      </c>
      <c r="X35" s="225">
        <v>46963746.742839999</v>
      </c>
      <c r="Y35" s="222">
        <v>46516575.120075382</v>
      </c>
      <c r="Z35" s="223">
        <v>49514710</v>
      </c>
      <c r="AA35" s="220">
        <v>49579307</v>
      </c>
      <c r="AB35" s="221">
        <v>53513867</v>
      </c>
      <c r="AC35" s="220">
        <v>50830634</v>
      </c>
      <c r="AD35" s="221">
        <v>53140892</v>
      </c>
      <c r="AE35" s="222">
        <v>51201166</v>
      </c>
      <c r="AF35" s="223">
        <v>53472635</v>
      </c>
      <c r="AG35" s="222">
        <v>50230974</v>
      </c>
      <c r="AH35" s="223">
        <v>53766872</v>
      </c>
      <c r="AI35" s="222">
        <v>54306637</v>
      </c>
      <c r="AJ35" s="223">
        <v>57673803</v>
      </c>
      <c r="AK35" s="222">
        <v>56883064</v>
      </c>
      <c r="AL35" s="223">
        <v>59597039.000000007</v>
      </c>
      <c r="AM35" s="222">
        <v>59190759</v>
      </c>
      <c r="AN35" s="223">
        <v>62256486</v>
      </c>
      <c r="AO35" s="222">
        <v>63721989</v>
      </c>
      <c r="AP35" s="223">
        <v>66410452.000000007</v>
      </c>
      <c r="AQ35" s="222">
        <v>69487350.593999982</v>
      </c>
      <c r="AR35" s="223">
        <v>72230913.248710006</v>
      </c>
      <c r="AS35" s="222">
        <v>75492514.51214999</v>
      </c>
      <c r="AT35" s="223">
        <v>79485458.054378241</v>
      </c>
      <c r="AU35" s="222">
        <v>82905611.079065248</v>
      </c>
      <c r="AV35" s="224">
        <v>97177143.980834737</v>
      </c>
      <c r="AW35" s="223">
        <v>97335774.920934737</v>
      </c>
      <c r="AX35" s="222">
        <v>87061768.942660004</v>
      </c>
      <c r="AY35" s="223">
        <v>124034344.57316999</v>
      </c>
      <c r="AZ35" s="222">
        <v>101599621.08</v>
      </c>
      <c r="BA35" s="232">
        <v>117398539.12826002</v>
      </c>
    </row>
    <row r="36" spans="1:53" ht="12.75" x14ac:dyDescent="0.2">
      <c r="A36" s="226"/>
      <c r="B36" s="234" t="s">
        <v>104</v>
      </c>
      <c r="C36" s="108"/>
      <c r="D36" s="109"/>
      <c r="E36" s="110"/>
      <c r="F36" s="111"/>
      <c r="G36" s="108"/>
      <c r="H36" s="109"/>
      <c r="I36" s="108"/>
      <c r="J36" s="109"/>
      <c r="K36" s="108"/>
      <c r="L36" s="109"/>
      <c r="M36" s="108"/>
      <c r="N36" s="109"/>
      <c r="O36" s="108"/>
      <c r="P36" s="109"/>
      <c r="Q36" s="108"/>
      <c r="R36" s="109"/>
      <c r="S36" s="112"/>
      <c r="T36" s="113"/>
      <c r="U36" s="220"/>
      <c r="V36" s="225"/>
      <c r="W36" s="220"/>
      <c r="X36" s="225"/>
      <c r="Y36" s="222"/>
      <c r="Z36" s="223"/>
      <c r="AA36" s="220"/>
      <c r="AB36" s="221"/>
      <c r="AC36" s="220"/>
      <c r="AD36" s="221"/>
      <c r="AE36" s="222"/>
      <c r="AF36" s="223"/>
      <c r="AG36" s="222"/>
      <c r="AH36" s="223"/>
      <c r="AI36" s="222"/>
      <c r="AJ36" s="223"/>
      <c r="AK36" s="222"/>
      <c r="AL36" s="223"/>
      <c r="AM36" s="222"/>
      <c r="AN36" s="223"/>
      <c r="AO36" s="222"/>
      <c r="AP36" s="223"/>
      <c r="AQ36" s="222"/>
      <c r="AR36" s="223"/>
      <c r="AS36" s="222"/>
      <c r="AT36" s="223"/>
      <c r="AU36" s="222"/>
      <c r="AV36" s="224"/>
      <c r="AW36" s="223"/>
      <c r="AX36" s="222"/>
      <c r="AY36" s="223"/>
      <c r="AZ36" s="222"/>
      <c r="BA36" s="223"/>
    </row>
    <row r="37" spans="1:53" ht="24" x14ac:dyDescent="0.2">
      <c r="A37" s="226" t="s">
        <v>183</v>
      </c>
      <c r="B37" s="234" t="s">
        <v>184</v>
      </c>
      <c r="C37" s="108"/>
      <c r="D37" s="109"/>
      <c r="E37" s="110"/>
      <c r="F37" s="111"/>
      <c r="G37" s="108"/>
      <c r="H37" s="109"/>
      <c r="I37" s="108"/>
      <c r="J37" s="109"/>
      <c r="K37" s="108"/>
      <c r="L37" s="109"/>
      <c r="M37" s="108"/>
      <c r="N37" s="109"/>
      <c r="O37" s="108"/>
      <c r="P37" s="109"/>
      <c r="Q37" s="108"/>
      <c r="R37" s="109"/>
      <c r="S37" s="112"/>
      <c r="T37" s="113"/>
      <c r="U37" s="220"/>
      <c r="V37" s="225"/>
      <c r="W37" s="220"/>
      <c r="X37" s="225"/>
      <c r="Y37" s="222"/>
      <c r="Z37" s="223"/>
      <c r="AA37" s="220"/>
      <c r="AB37" s="221"/>
      <c r="AC37" s="220"/>
      <c r="AD37" s="221"/>
      <c r="AE37" s="222"/>
      <c r="AF37" s="223"/>
      <c r="AG37" s="222">
        <v>15033259</v>
      </c>
      <c r="AH37" s="223">
        <v>15870244</v>
      </c>
      <c r="AI37" s="222">
        <v>15140810.064789509</v>
      </c>
      <c r="AJ37" s="223">
        <v>16003361.935210491</v>
      </c>
      <c r="AK37" s="222">
        <v>16441711</v>
      </c>
      <c r="AL37" s="223">
        <v>16260701.089765618</v>
      </c>
      <c r="AM37" s="222">
        <v>16903597.913696095</v>
      </c>
      <c r="AN37" s="223">
        <v>17222348.086303905</v>
      </c>
      <c r="AO37" s="222">
        <v>18193395</v>
      </c>
      <c r="AP37" s="223">
        <v>18049950.859118789</v>
      </c>
      <c r="AQ37" s="222">
        <v>19306059.093813539</v>
      </c>
      <c r="AR37" s="223">
        <v>19804300.056419451</v>
      </c>
      <c r="AS37" s="222">
        <v>20855218.899999999</v>
      </c>
      <c r="AT37" s="223">
        <v>21504262.641115226</v>
      </c>
      <c r="AU37" s="222">
        <v>23613345.75</v>
      </c>
      <c r="AV37" s="224">
        <v>26490644.407680638</v>
      </c>
      <c r="AW37" s="223">
        <v>26507644.249999993</v>
      </c>
      <c r="AX37" s="222">
        <v>24574079.917060789</v>
      </c>
      <c r="AY37" s="223">
        <v>33056831.210282952</v>
      </c>
      <c r="AZ37" s="222">
        <v>28207801.222176813</v>
      </c>
      <c r="BA37" s="223">
        <v>32401341.344259344</v>
      </c>
    </row>
    <row r="38" spans="1:53" ht="12.75" x14ac:dyDescent="0.2">
      <c r="A38" s="226" t="s">
        <v>185</v>
      </c>
      <c r="B38" s="234" t="s">
        <v>186</v>
      </c>
      <c r="C38" s="108"/>
      <c r="D38" s="109"/>
      <c r="E38" s="110"/>
      <c r="F38" s="111"/>
      <c r="G38" s="108"/>
      <c r="H38" s="109"/>
      <c r="I38" s="108"/>
      <c r="J38" s="109"/>
      <c r="K38" s="108"/>
      <c r="L38" s="109"/>
      <c r="M38" s="108"/>
      <c r="N38" s="109"/>
      <c r="O38" s="108"/>
      <c r="P38" s="109"/>
      <c r="Q38" s="108"/>
      <c r="R38" s="109"/>
      <c r="S38" s="112"/>
      <c r="T38" s="113"/>
      <c r="U38" s="220"/>
      <c r="V38" s="225"/>
      <c r="W38" s="220"/>
      <c r="X38" s="225"/>
      <c r="Y38" s="222"/>
      <c r="Z38" s="223"/>
      <c r="AA38" s="220"/>
      <c r="AB38" s="221"/>
      <c r="AC38" s="220"/>
      <c r="AD38" s="221"/>
      <c r="AE38" s="222"/>
      <c r="AF38" s="223"/>
      <c r="AG38" s="222">
        <v>29192672</v>
      </c>
      <c r="AH38" s="223">
        <v>30905520</v>
      </c>
      <c r="AI38" s="222">
        <v>32138773.935210489</v>
      </c>
      <c r="AJ38" s="223">
        <v>33368805.064789511</v>
      </c>
      <c r="AK38" s="222">
        <v>32789922</v>
      </c>
      <c r="AL38" s="223">
        <v>34977644.599382892</v>
      </c>
      <c r="AM38" s="222">
        <v>34088650.502077073</v>
      </c>
      <c r="AN38" s="223">
        <v>35003320.497922927</v>
      </c>
      <c r="AO38" s="222">
        <v>36203741</v>
      </c>
      <c r="AP38" s="223">
        <v>37768653</v>
      </c>
      <c r="AQ38" s="222">
        <v>39558912.049761087</v>
      </c>
      <c r="AR38" s="223">
        <v>41168354.213078231</v>
      </c>
      <c r="AS38" s="222">
        <v>42673731.57</v>
      </c>
      <c r="AT38" s="223">
        <v>45244073.713527992</v>
      </c>
      <c r="AU38" s="222">
        <v>45858383.340000004</v>
      </c>
      <c r="AV38" s="224">
        <v>55635286.970318586</v>
      </c>
      <c r="AW38" s="223">
        <v>55639554.659999996</v>
      </c>
      <c r="AX38" s="222">
        <v>47303855.789889857</v>
      </c>
      <c r="AY38" s="223">
        <v>73715338.051213324</v>
      </c>
      <c r="AZ38" s="222">
        <v>56520832.157823183</v>
      </c>
      <c r="BA38" s="232">
        <v>66796630.196517348</v>
      </c>
    </row>
    <row r="39" spans="1:53" ht="12.75" x14ac:dyDescent="0.2">
      <c r="A39" s="226" t="s">
        <v>187</v>
      </c>
      <c r="B39" s="234" t="s">
        <v>188</v>
      </c>
      <c r="C39" s="108"/>
      <c r="D39" s="109"/>
      <c r="E39" s="110"/>
      <c r="F39" s="111"/>
      <c r="G39" s="108"/>
      <c r="H39" s="109"/>
      <c r="I39" s="108"/>
      <c r="J39" s="109"/>
      <c r="K39" s="108"/>
      <c r="L39" s="109"/>
      <c r="M39" s="108"/>
      <c r="N39" s="109"/>
      <c r="O39" s="108"/>
      <c r="P39" s="109"/>
      <c r="Q39" s="108"/>
      <c r="R39" s="109"/>
      <c r="S39" s="112"/>
      <c r="T39" s="113"/>
      <c r="U39" s="220"/>
      <c r="V39" s="225"/>
      <c r="W39" s="220"/>
      <c r="X39" s="225"/>
      <c r="Y39" s="222"/>
      <c r="Z39" s="223"/>
      <c r="AA39" s="220"/>
      <c r="AB39" s="221"/>
      <c r="AC39" s="220"/>
      <c r="AD39" s="221"/>
      <c r="AE39" s="222"/>
      <c r="AF39" s="223"/>
      <c r="AG39" s="222">
        <v>1599502</v>
      </c>
      <c r="AH39" s="223">
        <v>1662528</v>
      </c>
      <c r="AI39" s="222">
        <v>1756609</v>
      </c>
      <c r="AJ39" s="223">
        <v>2122577</v>
      </c>
      <c r="AK39" s="222">
        <v>1841026</v>
      </c>
      <c r="AL39" s="223">
        <v>2105803.1321561616</v>
      </c>
      <c r="AM39" s="222">
        <v>1926372.7019844521</v>
      </c>
      <c r="AN39" s="223">
        <v>2004716.2980155479</v>
      </c>
      <c r="AO39" s="222">
        <v>2128301</v>
      </c>
      <c r="AP39" s="223">
        <v>2264406.2653222131</v>
      </c>
      <c r="AQ39" s="222">
        <v>2461880.8790199999</v>
      </c>
      <c r="AR39" s="223">
        <v>2583373.6907500001</v>
      </c>
      <c r="AS39" s="222">
        <v>2791789.40215</v>
      </c>
      <c r="AT39" s="223">
        <v>2968538.2585200001</v>
      </c>
      <c r="AU39" s="222">
        <v>2842981.84</v>
      </c>
      <c r="AV39" s="224">
        <v>3221118.6548199998</v>
      </c>
      <c r="AW39" s="223">
        <v>3357482.1599999992</v>
      </c>
      <c r="AX39" s="222">
        <v>2835096.0438700002</v>
      </c>
      <c r="AY39" s="223">
        <v>3708785.5572299999</v>
      </c>
      <c r="AZ39" s="222">
        <v>3823073.71</v>
      </c>
      <c r="BA39" s="232">
        <v>2588334.9240700002</v>
      </c>
    </row>
    <row r="40" spans="1:53" ht="12.75" x14ac:dyDescent="0.2">
      <c r="A40" s="226" t="s">
        <v>189</v>
      </c>
      <c r="B40" s="234" t="s">
        <v>190</v>
      </c>
      <c r="C40" s="108"/>
      <c r="D40" s="109"/>
      <c r="E40" s="110"/>
      <c r="F40" s="111"/>
      <c r="G40" s="108"/>
      <c r="H40" s="109"/>
      <c r="I40" s="108"/>
      <c r="J40" s="109"/>
      <c r="K40" s="108"/>
      <c r="L40" s="109"/>
      <c r="M40" s="108"/>
      <c r="N40" s="109"/>
      <c r="O40" s="108"/>
      <c r="P40" s="109"/>
      <c r="Q40" s="108"/>
      <c r="R40" s="109"/>
      <c r="S40" s="112"/>
      <c r="T40" s="113"/>
      <c r="U40" s="220"/>
      <c r="V40" s="225"/>
      <c r="W40" s="220"/>
      <c r="X40" s="225"/>
      <c r="Y40" s="222"/>
      <c r="Z40" s="223"/>
      <c r="AA40" s="220"/>
      <c r="AB40" s="221"/>
      <c r="AC40" s="220"/>
      <c r="AD40" s="221"/>
      <c r="AE40" s="222"/>
      <c r="AF40" s="223"/>
      <c r="AG40" s="222">
        <v>141619</v>
      </c>
      <c r="AH40" s="223">
        <v>180810</v>
      </c>
      <c r="AI40" s="222">
        <v>153542</v>
      </c>
      <c r="AJ40" s="223">
        <v>175536</v>
      </c>
      <c r="AK40" s="222">
        <v>109262</v>
      </c>
      <c r="AL40" s="223">
        <v>114199.17869533286</v>
      </c>
      <c r="AM40" s="222">
        <v>103946.88224238507</v>
      </c>
      <c r="AN40" s="223">
        <v>111779.11775761492</v>
      </c>
      <c r="AO40" s="222">
        <v>113176</v>
      </c>
      <c r="AP40" s="223">
        <v>108833.87555899966</v>
      </c>
      <c r="AQ40" s="222">
        <v>126173.65732536619</v>
      </c>
      <c r="AR40" s="223">
        <v>341721.94913232082</v>
      </c>
      <c r="AS40" s="222">
        <v>301653.01</v>
      </c>
      <c r="AT40" s="223">
        <v>317988.49209583312</v>
      </c>
      <c r="AU40" s="222">
        <v>379417.66906524345</v>
      </c>
      <c r="AV40" s="224">
        <v>405703.08556552895</v>
      </c>
      <c r="AW40" s="223">
        <v>406703.33093475644</v>
      </c>
      <c r="AX40" s="222">
        <v>486596.57570935041</v>
      </c>
      <c r="AY40" s="223">
        <v>1150217.4148337184</v>
      </c>
      <c r="AZ40" s="222">
        <v>499633.01</v>
      </c>
      <c r="BA40" s="223">
        <v>760400.04767330829</v>
      </c>
    </row>
    <row r="41" spans="1:53" ht="12.75" x14ac:dyDescent="0.2">
      <c r="A41" s="226" t="s">
        <v>146</v>
      </c>
      <c r="B41" s="234" t="s">
        <v>191</v>
      </c>
      <c r="C41" s="108"/>
      <c r="D41" s="109"/>
      <c r="E41" s="110"/>
      <c r="F41" s="111"/>
      <c r="G41" s="108"/>
      <c r="H41" s="109"/>
      <c r="I41" s="108"/>
      <c r="J41" s="109"/>
      <c r="K41" s="108"/>
      <c r="L41" s="109"/>
      <c r="M41" s="108"/>
      <c r="N41" s="109"/>
      <c r="O41" s="108"/>
      <c r="P41" s="109"/>
      <c r="Q41" s="108"/>
      <c r="R41" s="109"/>
      <c r="S41" s="112"/>
      <c r="T41" s="113"/>
      <c r="U41" s="220"/>
      <c r="V41" s="225"/>
      <c r="W41" s="220"/>
      <c r="X41" s="225"/>
      <c r="Y41" s="222"/>
      <c r="Z41" s="223"/>
      <c r="AA41" s="220">
        <v>3334571</v>
      </c>
      <c r="AB41" s="221">
        <v>2518775</v>
      </c>
      <c r="AC41" s="220">
        <v>3379673</v>
      </c>
      <c r="AD41" s="221">
        <v>3614323</v>
      </c>
      <c r="AE41" s="222">
        <v>3951382</v>
      </c>
      <c r="AF41" s="223">
        <v>3914979</v>
      </c>
      <c r="AG41" s="222">
        <v>4263922</v>
      </c>
      <c r="AH41" s="223">
        <v>5147770</v>
      </c>
      <c r="AI41" s="222">
        <v>5116902</v>
      </c>
      <c r="AJ41" s="223">
        <v>6003523</v>
      </c>
      <c r="AK41" s="222">
        <v>5701143</v>
      </c>
      <c r="AL41" s="223">
        <v>6138691</v>
      </c>
      <c r="AM41" s="222">
        <v>6168191</v>
      </c>
      <c r="AN41" s="223">
        <v>7914322</v>
      </c>
      <c r="AO41" s="222">
        <v>7083376</v>
      </c>
      <c r="AP41" s="223">
        <v>8218608</v>
      </c>
      <c r="AQ41" s="222">
        <v>8034324.9140799996</v>
      </c>
      <c r="AR41" s="223">
        <v>8333163.3393300008</v>
      </c>
      <c r="AS41" s="222">
        <v>8870121.629999999</v>
      </c>
      <c r="AT41" s="223">
        <v>9450594.9491191991</v>
      </c>
      <c r="AU41" s="222">
        <v>10211482.48</v>
      </c>
      <c r="AV41" s="224">
        <v>11424390.86245</v>
      </c>
      <c r="AW41" s="223">
        <v>11424390.990370002</v>
      </c>
      <c r="AX41" s="222">
        <v>11862140.61613</v>
      </c>
      <c r="AY41" s="223">
        <v>12403172.339609999</v>
      </c>
      <c r="AZ41" s="222">
        <v>12548280.98</v>
      </c>
      <c r="BA41" s="223">
        <v>14851832.615740001</v>
      </c>
    </row>
    <row r="42" spans="1:53" ht="12.75" x14ac:dyDescent="0.2">
      <c r="A42" s="107" t="s">
        <v>233</v>
      </c>
      <c r="B42" s="235" t="s">
        <v>234</v>
      </c>
      <c r="C42" s="236"/>
      <c r="D42" s="237"/>
      <c r="E42" s="238"/>
      <c r="F42" s="239"/>
      <c r="G42" s="236"/>
      <c r="H42" s="237"/>
      <c r="I42" s="236"/>
      <c r="J42" s="237"/>
      <c r="K42" s="236"/>
      <c r="L42" s="237"/>
      <c r="M42" s="236"/>
      <c r="N42" s="237"/>
      <c r="O42" s="236"/>
      <c r="P42" s="237"/>
      <c r="Q42" s="236"/>
      <c r="R42" s="237"/>
      <c r="S42" s="240"/>
      <c r="T42" s="241"/>
      <c r="U42" s="242"/>
      <c r="V42" s="243"/>
      <c r="W42" s="242"/>
      <c r="X42" s="243"/>
      <c r="Y42" s="244"/>
      <c r="Z42" s="245"/>
      <c r="AA42" s="242"/>
      <c r="AB42" s="246"/>
      <c r="AC42" s="242"/>
      <c r="AD42" s="246"/>
      <c r="AE42" s="244"/>
      <c r="AF42" s="245"/>
      <c r="AG42" s="244"/>
      <c r="AH42" s="245"/>
      <c r="AI42" s="244"/>
      <c r="AJ42" s="245"/>
      <c r="AK42" s="244"/>
      <c r="AL42" s="245"/>
      <c r="AM42" s="244"/>
      <c r="AN42" s="245"/>
      <c r="AO42" s="244"/>
      <c r="AP42" s="245"/>
      <c r="AQ42" s="244">
        <v>565731.55762780074</v>
      </c>
      <c r="AR42" s="245">
        <v>712300.44237219926</v>
      </c>
      <c r="AS42" s="244">
        <v>508223</v>
      </c>
      <c r="AT42" s="245">
        <v>598660.02333000046</v>
      </c>
      <c r="AU42" s="244">
        <v>603672</v>
      </c>
      <c r="AV42" s="247">
        <v>961858.78622000013</v>
      </c>
      <c r="AW42" s="245">
        <v>979961.74821999995</v>
      </c>
      <c r="AX42" s="244">
        <v>984839.57449000003</v>
      </c>
      <c r="AY42" s="245">
        <v>1360768.9490799995</v>
      </c>
      <c r="AZ42" s="244">
        <v>1482876</v>
      </c>
      <c r="BA42" s="245">
        <v>2201715</v>
      </c>
    </row>
    <row r="43" spans="1:53" ht="24" x14ac:dyDescent="0.2">
      <c r="A43" s="248" t="s">
        <v>147</v>
      </c>
      <c r="B43" s="249" t="s">
        <v>148</v>
      </c>
      <c r="C43" s="236">
        <v>803741.05762994708</v>
      </c>
      <c r="D43" s="237">
        <v>1460404.4423700529</v>
      </c>
      <c r="E43" s="238">
        <v>1302272.2913435448</v>
      </c>
      <c r="F43" s="239">
        <v>1304151.7086564552</v>
      </c>
      <c r="G43" s="236">
        <v>1282995.1370712742</v>
      </c>
      <c r="H43" s="237">
        <v>1439798.3629287258</v>
      </c>
      <c r="I43" s="236">
        <v>1499100.6772172572</v>
      </c>
      <c r="J43" s="237">
        <v>1658392.3219999999</v>
      </c>
      <c r="K43" s="236">
        <v>1531635</v>
      </c>
      <c r="L43" s="237">
        <v>2140241</v>
      </c>
      <c r="M43" s="236">
        <v>2000033</v>
      </c>
      <c r="N43" s="237">
        <v>2060674.1871199999</v>
      </c>
      <c r="O43" s="236">
        <v>2113153.0332800001</v>
      </c>
      <c r="P43" s="237">
        <v>2154600.4514100002</v>
      </c>
      <c r="Q43" s="236">
        <v>2191332</v>
      </c>
      <c r="R43" s="237">
        <v>2249658.11986</v>
      </c>
      <c r="S43" s="240">
        <v>2534201</v>
      </c>
      <c r="T43" s="241">
        <v>2428453</v>
      </c>
      <c r="U43" s="242">
        <v>2476277</v>
      </c>
      <c r="V43" s="243">
        <v>2973044</v>
      </c>
      <c r="W43" s="242">
        <v>2790596.3638200001</v>
      </c>
      <c r="X43" s="243">
        <v>2634424.6361799999</v>
      </c>
      <c r="Y43" s="244">
        <v>3064335.7385742152</v>
      </c>
      <c r="Z43" s="245">
        <v>3318826</v>
      </c>
      <c r="AA43" s="242">
        <v>3043488</v>
      </c>
      <c r="AB43" s="246">
        <v>2979421</v>
      </c>
      <c r="AC43" s="242">
        <v>3004169</v>
      </c>
      <c r="AD43" s="246">
        <v>2983388</v>
      </c>
      <c r="AE43" s="244">
        <v>3031616</v>
      </c>
      <c r="AF43" s="245">
        <v>2940319</v>
      </c>
      <c r="AG43" s="244">
        <v>2879762</v>
      </c>
      <c r="AH43" s="245">
        <v>2905432</v>
      </c>
      <c r="AI43" s="244">
        <v>3327502</v>
      </c>
      <c r="AJ43" s="245">
        <v>3664843</v>
      </c>
      <c r="AK43" s="244">
        <v>3604729</v>
      </c>
      <c r="AL43" s="245">
        <v>3648186</v>
      </c>
      <c r="AM43" s="244">
        <v>3770703</v>
      </c>
      <c r="AN43" s="245">
        <v>3843117</v>
      </c>
      <c r="AO43" s="244">
        <v>4058301</v>
      </c>
      <c r="AP43" s="245">
        <v>4013415</v>
      </c>
      <c r="AQ43" s="244">
        <v>4453077.1118799997</v>
      </c>
      <c r="AR43" s="245">
        <v>4465262.6177700004</v>
      </c>
      <c r="AS43" s="244">
        <v>4844443.58</v>
      </c>
      <c r="AT43" s="245">
        <v>4889890.5653099995</v>
      </c>
      <c r="AU43" s="244">
        <v>4801792.3276800001</v>
      </c>
      <c r="AV43" s="247">
        <v>5372397.5635099998</v>
      </c>
      <c r="AW43" s="245">
        <v>6144239.6723200008</v>
      </c>
      <c r="AX43" s="244">
        <v>4952939.5968699995</v>
      </c>
      <c r="AY43" s="245">
        <v>6219788.2773599997</v>
      </c>
      <c r="AZ43" s="244">
        <v>6263884.6500000004</v>
      </c>
      <c r="BA43" s="250">
        <v>4683333.6196300006</v>
      </c>
    </row>
    <row r="44" spans="1:53" ht="12.75" x14ac:dyDescent="0.2">
      <c r="A44" s="251" t="s">
        <v>235</v>
      </c>
      <c r="B44" s="252" t="s">
        <v>236</v>
      </c>
      <c r="C44" s="253"/>
      <c r="D44" s="254"/>
      <c r="E44" s="255"/>
      <c r="F44" s="256"/>
      <c r="G44" s="253"/>
      <c r="H44" s="254"/>
      <c r="I44" s="253"/>
      <c r="J44" s="254"/>
      <c r="K44" s="253"/>
      <c r="L44" s="254"/>
      <c r="M44" s="253"/>
      <c r="N44" s="254"/>
      <c r="O44" s="253"/>
      <c r="P44" s="254"/>
      <c r="Q44" s="253"/>
      <c r="R44" s="254"/>
      <c r="S44" s="257"/>
      <c r="T44" s="258"/>
      <c r="U44" s="259"/>
      <c r="V44" s="260"/>
      <c r="W44" s="259"/>
      <c r="X44" s="260"/>
      <c r="Y44" s="261"/>
      <c r="Z44" s="262"/>
      <c r="AA44" s="259"/>
      <c r="AB44" s="263"/>
      <c r="AC44" s="259"/>
      <c r="AD44" s="263"/>
      <c r="AE44" s="261"/>
      <c r="AF44" s="262"/>
      <c r="AG44" s="261"/>
      <c r="AH44" s="262"/>
      <c r="AI44" s="261"/>
      <c r="AJ44" s="262"/>
      <c r="AK44" s="261"/>
      <c r="AL44" s="262"/>
      <c r="AM44" s="261"/>
      <c r="AN44" s="262"/>
      <c r="AO44" s="261"/>
      <c r="AP44" s="262"/>
      <c r="AQ44" s="261">
        <v>3008210.9236699999</v>
      </c>
      <c r="AR44" s="262">
        <v>3000273.1847399999</v>
      </c>
      <c r="AS44" s="261">
        <v>3285706.5638273265</v>
      </c>
      <c r="AT44" s="262">
        <v>3307677.6435226733</v>
      </c>
      <c r="AU44" s="261">
        <v>3318777.1253900002</v>
      </c>
      <c r="AV44" s="264">
        <v>3597450.9656312522</v>
      </c>
      <c r="AW44" s="262">
        <v>4137283.8746099994</v>
      </c>
      <c r="AX44" s="261">
        <v>3357652.6995537705</v>
      </c>
      <c r="AY44" s="262">
        <v>4105806.9008382722</v>
      </c>
      <c r="AZ44" s="261">
        <v>4134567.93</v>
      </c>
      <c r="BA44" s="265">
        <v>2964835.7476606034</v>
      </c>
    </row>
    <row r="45" spans="1:53" ht="24" x14ac:dyDescent="0.2">
      <c r="A45" s="266" t="s">
        <v>149</v>
      </c>
      <c r="B45" s="267" t="s">
        <v>150</v>
      </c>
      <c r="C45" s="253">
        <v>359721.372578034</v>
      </c>
      <c r="D45" s="254">
        <v>709055.25862382667</v>
      </c>
      <c r="E45" s="255">
        <v>773963.5718187103</v>
      </c>
      <c r="F45" s="256">
        <v>830518.4281812897</v>
      </c>
      <c r="G45" s="253">
        <v>1019608.333196561</v>
      </c>
      <c r="H45" s="254">
        <v>1105788.2068034392</v>
      </c>
      <c r="I45" s="253">
        <v>1287923</v>
      </c>
      <c r="J45" s="254">
        <v>1347327.3870000001</v>
      </c>
      <c r="K45" s="253">
        <v>1328656</v>
      </c>
      <c r="L45" s="254">
        <v>1464031</v>
      </c>
      <c r="M45" s="253">
        <v>1515137</v>
      </c>
      <c r="N45" s="254">
        <v>1563128.1744300001</v>
      </c>
      <c r="O45" s="253">
        <v>1536221.1981299999</v>
      </c>
      <c r="P45" s="254">
        <v>1632454.25664</v>
      </c>
      <c r="Q45" s="253">
        <v>1621799</v>
      </c>
      <c r="R45" s="254">
        <v>1606550.7087399999</v>
      </c>
      <c r="S45" s="257">
        <v>1731503</v>
      </c>
      <c r="T45" s="258">
        <v>1711719</v>
      </c>
      <c r="U45" s="259">
        <v>1732365</v>
      </c>
      <c r="V45" s="260">
        <v>2294959</v>
      </c>
      <c r="W45" s="259">
        <v>1841360.6546</v>
      </c>
      <c r="X45" s="260">
        <v>1567016.3454</v>
      </c>
      <c r="Y45" s="261">
        <v>1824537.4271458997</v>
      </c>
      <c r="Z45" s="262">
        <v>2071467</v>
      </c>
      <c r="AA45" s="259">
        <v>1096207</v>
      </c>
      <c r="AB45" s="263">
        <v>1137658</v>
      </c>
      <c r="AC45" s="259">
        <v>1172687</v>
      </c>
      <c r="AD45" s="263">
        <v>1169104</v>
      </c>
      <c r="AE45" s="261">
        <v>1178631</v>
      </c>
      <c r="AF45" s="262">
        <v>1220622</v>
      </c>
      <c r="AG45" s="261">
        <v>1085549</v>
      </c>
      <c r="AH45" s="262">
        <v>1138719</v>
      </c>
      <c r="AI45" s="261">
        <v>1270169</v>
      </c>
      <c r="AJ45" s="262">
        <v>1433468</v>
      </c>
      <c r="AK45" s="261">
        <v>1367155</v>
      </c>
      <c r="AL45" s="262">
        <v>1417240</v>
      </c>
      <c r="AM45" s="261">
        <v>1428696</v>
      </c>
      <c r="AN45" s="262">
        <v>1461030</v>
      </c>
      <c r="AO45" s="261">
        <v>1580405</v>
      </c>
      <c r="AP45" s="262">
        <v>1597843</v>
      </c>
      <c r="AQ45" s="261">
        <v>1729352.2333</v>
      </c>
      <c r="AR45" s="262">
        <v>1746693.2921899999</v>
      </c>
      <c r="AS45" s="261">
        <v>1979517.87163</v>
      </c>
      <c r="AT45" s="262">
        <v>2049012.11365</v>
      </c>
      <c r="AU45" s="261">
        <v>2079844.46</v>
      </c>
      <c r="AV45" s="264">
        <v>2358782.1025299998</v>
      </c>
      <c r="AW45" s="262">
        <v>2644362.54</v>
      </c>
      <c r="AX45" s="261">
        <v>2169384.2635399997</v>
      </c>
      <c r="AY45" s="262">
        <v>2626925.4137200001</v>
      </c>
      <c r="AZ45" s="261">
        <v>2709167.24</v>
      </c>
      <c r="BA45" s="265">
        <v>2304201.3530999999</v>
      </c>
    </row>
    <row r="46" spans="1:53" ht="24" x14ac:dyDescent="0.2">
      <c r="A46" s="266" t="s">
        <v>151</v>
      </c>
      <c r="B46" s="267" t="s">
        <v>152</v>
      </c>
      <c r="C46" s="253">
        <v>3892</v>
      </c>
      <c r="D46" s="254">
        <v>5712</v>
      </c>
      <c r="E46" s="255">
        <v>9188.6462998069146</v>
      </c>
      <c r="F46" s="256">
        <v>5953.3537001930836</v>
      </c>
      <c r="G46" s="253">
        <v>4781.0312388976654</v>
      </c>
      <c r="H46" s="254">
        <v>7140.0487611023345</v>
      </c>
      <c r="I46" s="253">
        <v>845</v>
      </c>
      <c r="J46" s="254">
        <v>34255</v>
      </c>
      <c r="K46" s="253">
        <v>222991</v>
      </c>
      <c r="L46" s="254">
        <v>253892</v>
      </c>
      <c r="M46" s="253">
        <v>269563</v>
      </c>
      <c r="N46" s="254">
        <v>299749.88500000001</v>
      </c>
      <c r="O46" s="253">
        <v>280249.23222000001</v>
      </c>
      <c r="P46" s="254">
        <v>294810.68277999997</v>
      </c>
      <c r="Q46" s="253">
        <v>301365</v>
      </c>
      <c r="R46" s="254">
        <v>378290.321</v>
      </c>
      <c r="S46" s="257">
        <v>418776</v>
      </c>
      <c r="T46" s="258">
        <v>438844</v>
      </c>
      <c r="U46" s="259">
        <v>422441</v>
      </c>
      <c r="V46" s="260">
        <v>562098</v>
      </c>
      <c r="W46" s="259">
        <v>468742.25426999998</v>
      </c>
      <c r="X46" s="260">
        <v>512575.74573000002</v>
      </c>
      <c r="Y46" s="261">
        <v>520371.7142045034</v>
      </c>
      <c r="Z46" s="262">
        <v>545971</v>
      </c>
      <c r="AA46" s="259">
        <v>325388</v>
      </c>
      <c r="AB46" s="263">
        <v>327150</v>
      </c>
      <c r="AC46" s="259">
        <v>299576</v>
      </c>
      <c r="AD46" s="263">
        <v>298119</v>
      </c>
      <c r="AE46" s="261">
        <v>280573</v>
      </c>
      <c r="AF46" s="262">
        <v>294253</v>
      </c>
      <c r="AG46" s="261">
        <v>284772</v>
      </c>
      <c r="AH46" s="262">
        <v>305960</v>
      </c>
      <c r="AI46" s="261">
        <v>335922</v>
      </c>
      <c r="AJ46" s="262">
        <v>375118</v>
      </c>
      <c r="AK46" s="261">
        <v>376132</v>
      </c>
      <c r="AL46" s="262">
        <v>397060</v>
      </c>
      <c r="AM46" s="261">
        <v>452750</v>
      </c>
      <c r="AN46" s="262">
        <v>440332</v>
      </c>
      <c r="AO46" s="261">
        <v>455003</v>
      </c>
      <c r="AP46" s="262">
        <v>473555</v>
      </c>
      <c r="AQ46" s="261">
        <v>512140.56299000001</v>
      </c>
      <c r="AR46" s="262">
        <v>547266.94946999999</v>
      </c>
      <c r="AS46" s="261">
        <v>601956.73</v>
      </c>
      <c r="AT46" s="262">
        <v>622521.37468000001</v>
      </c>
      <c r="AU46" s="261">
        <v>659834.86</v>
      </c>
      <c r="AV46" s="264">
        <v>765285.01390000002</v>
      </c>
      <c r="AW46" s="262">
        <v>866425.14000000013</v>
      </c>
      <c r="AX46" s="261">
        <v>713517.85961000004</v>
      </c>
      <c r="AY46" s="262">
        <v>878465.19004999998</v>
      </c>
      <c r="AZ46" s="261">
        <v>933906.72</v>
      </c>
      <c r="BA46" s="265">
        <v>746521.17903</v>
      </c>
    </row>
    <row r="47" spans="1:53" ht="12.75" x14ac:dyDescent="0.2">
      <c r="A47" s="266" t="s">
        <v>153</v>
      </c>
      <c r="B47" s="268" t="s">
        <v>154</v>
      </c>
      <c r="C47" s="253"/>
      <c r="D47" s="254"/>
      <c r="E47" s="255"/>
      <c r="F47" s="256"/>
      <c r="G47" s="253"/>
      <c r="H47" s="254"/>
      <c r="I47" s="253"/>
      <c r="J47" s="254"/>
      <c r="K47" s="253"/>
      <c r="L47" s="254"/>
      <c r="M47" s="253"/>
      <c r="N47" s="254"/>
      <c r="O47" s="253"/>
      <c r="P47" s="254"/>
      <c r="Q47" s="253"/>
      <c r="R47" s="254"/>
      <c r="S47" s="257"/>
      <c r="T47" s="258"/>
      <c r="U47" s="259"/>
      <c r="V47" s="260"/>
      <c r="W47" s="259"/>
      <c r="X47" s="260"/>
      <c r="Y47" s="261"/>
      <c r="Z47" s="262"/>
      <c r="AA47" s="259"/>
      <c r="AB47" s="263"/>
      <c r="AC47" s="259">
        <v>67469</v>
      </c>
      <c r="AD47" s="263">
        <v>74675</v>
      </c>
      <c r="AE47" s="261">
        <v>75180</v>
      </c>
      <c r="AF47" s="262">
        <v>70706</v>
      </c>
      <c r="AG47" s="261">
        <v>78608</v>
      </c>
      <c r="AH47" s="262">
        <v>65310</v>
      </c>
      <c r="AI47" s="261">
        <v>73846</v>
      </c>
      <c r="AJ47" s="262">
        <v>87857</v>
      </c>
      <c r="AK47" s="261">
        <v>78162</v>
      </c>
      <c r="AL47" s="262">
        <v>82821</v>
      </c>
      <c r="AM47" s="261">
        <v>89485</v>
      </c>
      <c r="AN47" s="262">
        <v>96036</v>
      </c>
      <c r="AO47" s="261">
        <v>97893</v>
      </c>
      <c r="AP47" s="262">
        <v>100882</v>
      </c>
      <c r="AQ47" s="261">
        <v>112084.89056</v>
      </c>
      <c r="AR47" s="262">
        <v>111970.47417999999</v>
      </c>
      <c r="AS47" s="261">
        <v>128198.03836999999</v>
      </c>
      <c r="AT47" s="262">
        <v>132432.92363999999</v>
      </c>
      <c r="AU47" s="261">
        <v>147106.67167000001</v>
      </c>
      <c r="AV47" s="264">
        <v>152079.95793</v>
      </c>
      <c r="AW47" s="262">
        <v>173105.32833000005</v>
      </c>
      <c r="AX47" s="261">
        <v>157625.33848999999</v>
      </c>
      <c r="AY47" s="262">
        <v>181936.42347000001</v>
      </c>
      <c r="AZ47" s="261">
        <v>187696.57</v>
      </c>
      <c r="BA47" s="265">
        <v>174269.10417999999</v>
      </c>
    </row>
    <row r="48" spans="1:53" ht="12.75" x14ac:dyDescent="0.2">
      <c r="A48" s="269" t="s">
        <v>155</v>
      </c>
      <c r="B48" s="270" t="s">
        <v>106</v>
      </c>
      <c r="C48" s="253">
        <v>1093697.2228729075</v>
      </c>
      <c r="D48" s="254">
        <v>1445121.7771270925</v>
      </c>
      <c r="E48" s="255">
        <v>1095017.0078606524</v>
      </c>
      <c r="F48" s="256">
        <v>1410531.9921393474</v>
      </c>
      <c r="G48" s="253">
        <v>1148664.9659297476</v>
      </c>
      <c r="H48" s="254">
        <v>1406075.1140702525</v>
      </c>
      <c r="I48" s="253">
        <v>1216051.4059608181</v>
      </c>
      <c r="J48" s="254">
        <v>1597020.8459999999</v>
      </c>
      <c r="K48" s="253">
        <v>1349965</v>
      </c>
      <c r="L48" s="254">
        <v>1707345</v>
      </c>
      <c r="M48" s="253">
        <v>1437554</v>
      </c>
      <c r="N48" s="254">
        <v>1877755.8437999999</v>
      </c>
      <c r="O48" s="253">
        <v>1483496.34974</v>
      </c>
      <c r="P48" s="254">
        <v>1847622.2191399999</v>
      </c>
      <c r="Q48" s="253">
        <v>1377774</v>
      </c>
      <c r="R48" s="254">
        <v>1703037.9671510297</v>
      </c>
      <c r="S48" s="257">
        <v>1233063</v>
      </c>
      <c r="T48" s="258">
        <v>1549740</v>
      </c>
      <c r="U48" s="259">
        <v>1227630</v>
      </c>
      <c r="V48" s="260">
        <v>1755982</v>
      </c>
      <c r="W48" s="259">
        <v>1236587.5845300001</v>
      </c>
      <c r="X48" s="260">
        <v>1625065.4154699999</v>
      </c>
      <c r="Y48" s="261">
        <v>1309796.1732109666</v>
      </c>
      <c r="Z48" s="262">
        <v>1875476</v>
      </c>
      <c r="AA48" s="259">
        <v>1334023</v>
      </c>
      <c r="AB48" s="263">
        <v>1868560</v>
      </c>
      <c r="AC48" s="259">
        <v>1308077</v>
      </c>
      <c r="AD48" s="263">
        <v>1676678</v>
      </c>
      <c r="AE48" s="261">
        <v>1093500</v>
      </c>
      <c r="AF48" s="262">
        <v>1427027</v>
      </c>
      <c r="AG48" s="261">
        <v>639451</v>
      </c>
      <c r="AH48" s="262">
        <v>939404</v>
      </c>
      <c r="AI48" s="261">
        <v>907680</v>
      </c>
      <c r="AJ48" s="262">
        <v>1538084</v>
      </c>
      <c r="AK48" s="261">
        <v>1185565</v>
      </c>
      <c r="AL48" s="262">
        <v>1695227</v>
      </c>
      <c r="AM48" s="261">
        <v>1409299</v>
      </c>
      <c r="AN48" s="262">
        <v>1764915</v>
      </c>
      <c r="AO48" s="261">
        <v>1467248</v>
      </c>
      <c r="AP48" s="262">
        <v>1820357</v>
      </c>
      <c r="AQ48" s="261">
        <v>1518470.3172299999</v>
      </c>
      <c r="AR48" s="262">
        <v>1868176.19674</v>
      </c>
      <c r="AS48" s="261">
        <v>1640849.09</v>
      </c>
      <c r="AT48" s="262">
        <v>1999815.5147600002</v>
      </c>
      <c r="AU48" s="261">
        <v>1283105.32</v>
      </c>
      <c r="AV48" s="264">
        <v>1724596.3198500001</v>
      </c>
      <c r="AW48" s="262">
        <v>2068444.6799999997</v>
      </c>
      <c r="AX48" s="261">
        <v>1201908.7192299999</v>
      </c>
      <c r="AY48" s="262">
        <v>2445297.8283600002</v>
      </c>
      <c r="AZ48" s="261">
        <v>1517316.16</v>
      </c>
      <c r="BA48" s="265">
        <v>2355177.3645700002</v>
      </c>
    </row>
    <row r="49" spans="1:53" ht="12.75" x14ac:dyDescent="0.2">
      <c r="A49" s="269" t="s">
        <v>156</v>
      </c>
      <c r="B49" s="270" t="s">
        <v>107</v>
      </c>
      <c r="C49" s="253">
        <v>49724.253523079213</v>
      </c>
      <c r="D49" s="254">
        <v>54710.74647692078</v>
      </c>
      <c r="E49" s="255">
        <v>56499.941209475495</v>
      </c>
      <c r="F49" s="256">
        <v>64809.058790524505</v>
      </c>
      <c r="G49" s="253">
        <v>40521.100964375459</v>
      </c>
      <c r="H49" s="254">
        <v>44172.899035624541</v>
      </c>
      <c r="I49" s="253">
        <v>48766.50811672509</v>
      </c>
      <c r="J49" s="254">
        <v>52697.870999999999</v>
      </c>
      <c r="K49" s="253">
        <v>40926</v>
      </c>
      <c r="L49" s="254">
        <v>47887</v>
      </c>
      <c r="M49" s="253">
        <v>41239</v>
      </c>
      <c r="N49" s="254">
        <v>48142.440999999999</v>
      </c>
      <c r="O49" s="253">
        <v>38646.413</v>
      </c>
      <c r="P49" s="254">
        <v>46777.432000000001</v>
      </c>
      <c r="Q49" s="253">
        <v>32454</v>
      </c>
      <c r="R49" s="254">
        <v>38289.081848970367</v>
      </c>
      <c r="S49" s="257">
        <v>24952</v>
      </c>
      <c r="T49" s="258">
        <v>31726</v>
      </c>
      <c r="U49" s="259">
        <v>22129</v>
      </c>
      <c r="V49" s="260">
        <v>29583</v>
      </c>
      <c r="W49" s="259">
        <v>14865.507</v>
      </c>
      <c r="X49" s="260">
        <v>23863.492999999999</v>
      </c>
      <c r="Y49" s="261">
        <v>20755.826789033457</v>
      </c>
      <c r="Z49" s="262">
        <v>27574</v>
      </c>
      <c r="AA49" s="259">
        <v>18636</v>
      </c>
      <c r="AB49" s="263">
        <v>25221</v>
      </c>
      <c r="AC49" s="259">
        <v>11894</v>
      </c>
      <c r="AD49" s="263">
        <v>16462</v>
      </c>
      <c r="AE49" s="261">
        <v>11886</v>
      </c>
      <c r="AF49" s="262">
        <v>13684</v>
      </c>
      <c r="AG49" s="261">
        <v>9308</v>
      </c>
      <c r="AH49" s="262">
        <v>11841</v>
      </c>
      <c r="AI49" s="261">
        <v>11516</v>
      </c>
      <c r="AJ49" s="262">
        <v>16291</v>
      </c>
      <c r="AK49" s="261">
        <v>13537</v>
      </c>
      <c r="AL49" s="262">
        <v>16872</v>
      </c>
      <c r="AM49" s="261">
        <v>9573</v>
      </c>
      <c r="AN49" s="262">
        <v>20018</v>
      </c>
      <c r="AO49" s="261">
        <v>11972</v>
      </c>
      <c r="AP49" s="262">
        <v>18190</v>
      </c>
      <c r="AQ49" s="261">
        <v>15715.84</v>
      </c>
      <c r="AR49" s="262">
        <v>16717.126</v>
      </c>
      <c r="AS49" s="261">
        <v>16615.78</v>
      </c>
      <c r="AT49" s="262">
        <v>18050.556</v>
      </c>
      <c r="AU49" s="261">
        <v>15209.806</v>
      </c>
      <c r="AV49" s="264">
        <v>23273.72</v>
      </c>
      <c r="AW49" s="262">
        <v>24762.194000000003</v>
      </c>
      <c r="AX49" s="261">
        <v>17949.66</v>
      </c>
      <c r="AY49" s="262">
        <v>18821.944</v>
      </c>
      <c r="AZ49" s="261">
        <v>17632.330000000002</v>
      </c>
      <c r="BA49" s="262">
        <v>20425.008999999998</v>
      </c>
    </row>
    <row r="50" spans="1:53" ht="12.75" x14ac:dyDescent="0.2">
      <c r="A50" s="271"/>
      <c r="B50" s="272" t="s">
        <v>4</v>
      </c>
      <c r="C50" s="253">
        <v>12589.468574047438</v>
      </c>
      <c r="D50" s="254">
        <v>9065.6182609082825</v>
      </c>
      <c r="E50" s="255">
        <v>14381.620502018606</v>
      </c>
      <c r="F50" s="256">
        <v>8521.3794979813938</v>
      </c>
      <c r="G50" s="253">
        <v>7139.8912761102338</v>
      </c>
      <c r="H50" s="254">
        <v>14733.608723889767</v>
      </c>
      <c r="I50" s="253">
        <v>0</v>
      </c>
      <c r="J50" s="254">
        <v>0</v>
      </c>
      <c r="K50" s="253">
        <v>0</v>
      </c>
      <c r="L50" s="254">
        <v>0</v>
      </c>
      <c r="M50" s="253">
        <v>0</v>
      </c>
      <c r="N50" s="254">
        <v>0</v>
      </c>
      <c r="O50" s="253">
        <v>0</v>
      </c>
      <c r="P50" s="254">
        <v>0</v>
      </c>
      <c r="Q50" s="253">
        <v>0</v>
      </c>
      <c r="R50" s="254">
        <v>0</v>
      </c>
      <c r="S50" s="257">
        <v>0</v>
      </c>
      <c r="T50" s="258">
        <v>0</v>
      </c>
      <c r="U50" s="259">
        <v>0</v>
      </c>
      <c r="V50" s="260">
        <v>0</v>
      </c>
      <c r="W50" s="259">
        <v>0</v>
      </c>
      <c r="X50" s="260">
        <v>0</v>
      </c>
      <c r="Y50" s="261">
        <v>0</v>
      </c>
      <c r="Z50" s="262">
        <v>0</v>
      </c>
      <c r="AA50" s="259">
        <v>0</v>
      </c>
      <c r="AB50" s="263">
        <v>0</v>
      </c>
      <c r="AC50" s="259">
        <v>0</v>
      </c>
      <c r="AD50" s="263">
        <v>0</v>
      </c>
      <c r="AE50" s="261">
        <v>0</v>
      </c>
      <c r="AF50" s="262">
        <v>0</v>
      </c>
      <c r="AG50" s="261">
        <v>0</v>
      </c>
      <c r="AH50" s="262">
        <v>0</v>
      </c>
      <c r="AI50" s="261">
        <v>0</v>
      </c>
      <c r="AJ50" s="262">
        <v>0</v>
      </c>
      <c r="AK50" s="261">
        <v>0</v>
      </c>
      <c r="AL50" s="262">
        <v>0</v>
      </c>
      <c r="AM50" s="261">
        <v>0</v>
      </c>
      <c r="AN50" s="262">
        <v>0</v>
      </c>
      <c r="AO50" s="261">
        <v>0</v>
      </c>
      <c r="AP50" s="262">
        <v>0</v>
      </c>
      <c r="AQ50" s="261">
        <v>0</v>
      </c>
      <c r="AR50" s="262">
        <v>0</v>
      </c>
      <c r="AS50" s="261">
        <v>0</v>
      </c>
      <c r="AT50" s="262">
        <v>0</v>
      </c>
      <c r="AU50" s="261">
        <v>0</v>
      </c>
      <c r="AV50" s="264">
        <v>0</v>
      </c>
      <c r="AW50" s="262">
        <v>0</v>
      </c>
      <c r="AX50" s="261">
        <v>0</v>
      </c>
      <c r="AY50" s="262">
        <v>0</v>
      </c>
      <c r="AZ50" s="261">
        <v>0</v>
      </c>
      <c r="BA50" s="262">
        <v>0</v>
      </c>
    </row>
    <row r="51" spans="1:53" ht="24" x14ac:dyDescent="0.2">
      <c r="A51" s="273" t="s">
        <v>157</v>
      </c>
      <c r="B51" s="274" t="s">
        <v>158</v>
      </c>
      <c r="C51" s="253">
        <v>688760.01712793263</v>
      </c>
      <c r="D51" s="254">
        <v>719496.92847185628</v>
      </c>
      <c r="E51" s="255">
        <v>657840.82722359465</v>
      </c>
      <c r="F51" s="256">
        <v>429661.17277640535</v>
      </c>
      <c r="G51" s="253">
        <v>546087.94347737951</v>
      </c>
      <c r="H51" s="254">
        <v>562028.05652262049</v>
      </c>
      <c r="I51" s="253">
        <v>589251.45229990094</v>
      </c>
      <c r="J51" s="254">
        <v>584991.28899999999</v>
      </c>
      <c r="K51" s="253">
        <v>606497</v>
      </c>
      <c r="L51" s="254">
        <v>621398</v>
      </c>
      <c r="M51" s="253">
        <v>646316</v>
      </c>
      <c r="N51" s="254">
        <v>637148.13201000006</v>
      </c>
      <c r="O51" s="253">
        <v>652400.03021999996</v>
      </c>
      <c r="P51" s="254">
        <v>646292.26832000003</v>
      </c>
      <c r="Q51" s="253">
        <v>652030</v>
      </c>
      <c r="R51" s="254">
        <v>620936.91935999994</v>
      </c>
      <c r="S51" s="257">
        <v>631555</v>
      </c>
      <c r="T51" s="258">
        <v>596217</v>
      </c>
      <c r="U51" s="259">
        <v>624186</v>
      </c>
      <c r="V51" s="260">
        <v>646645</v>
      </c>
      <c r="W51" s="259">
        <v>743418.12954999995</v>
      </c>
      <c r="X51" s="260">
        <v>734809.87045000005</v>
      </c>
      <c r="Y51" s="261">
        <v>743053</v>
      </c>
      <c r="Z51" s="262">
        <v>711641</v>
      </c>
      <c r="AA51" s="259">
        <v>747131</v>
      </c>
      <c r="AB51" s="263">
        <v>713784</v>
      </c>
      <c r="AC51" s="259">
        <v>700318</v>
      </c>
      <c r="AD51" s="263">
        <v>712877</v>
      </c>
      <c r="AE51" s="261">
        <v>684822</v>
      </c>
      <c r="AF51" s="262">
        <v>650844</v>
      </c>
      <c r="AG51" s="261">
        <v>727398</v>
      </c>
      <c r="AH51" s="262">
        <v>769389</v>
      </c>
      <c r="AI51" s="261">
        <v>725395</v>
      </c>
      <c r="AJ51" s="262">
        <v>781835</v>
      </c>
      <c r="AK51" s="261">
        <v>736272</v>
      </c>
      <c r="AL51" s="262">
        <v>805599</v>
      </c>
      <c r="AM51" s="261">
        <v>740296</v>
      </c>
      <c r="AN51" s="262">
        <v>805540</v>
      </c>
      <c r="AO51" s="261">
        <v>754869</v>
      </c>
      <c r="AP51" s="262">
        <v>781815</v>
      </c>
      <c r="AQ51" s="261">
        <v>758456.26260000002</v>
      </c>
      <c r="AR51" s="262">
        <v>823516.78842999996</v>
      </c>
      <c r="AS51" s="261">
        <v>838667.32000000007</v>
      </c>
      <c r="AT51" s="262">
        <v>859575.55914000003</v>
      </c>
      <c r="AU51" s="261">
        <v>852916.87</v>
      </c>
      <c r="AV51" s="264">
        <v>1028072.0827500001</v>
      </c>
      <c r="AW51" s="262">
        <v>1330652.1299999999</v>
      </c>
      <c r="AX51" s="261">
        <v>906676.50434999994</v>
      </c>
      <c r="AY51" s="262">
        <v>1054667.42876</v>
      </c>
      <c r="AZ51" s="261">
        <v>1111266.3899999999</v>
      </c>
      <c r="BA51" s="262">
        <v>1107928.4064799999</v>
      </c>
    </row>
    <row r="52" spans="1:53" ht="24" x14ac:dyDescent="0.2">
      <c r="A52" s="273" t="s">
        <v>159</v>
      </c>
      <c r="B52" s="274" t="s">
        <v>160</v>
      </c>
      <c r="C52" s="253">
        <v>66476.928900871484</v>
      </c>
      <c r="D52" s="254">
        <v>96320.045460255249</v>
      </c>
      <c r="E52" s="255">
        <v>222731.2769997257</v>
      </c>
      <c r="F52" s="256">
        <v>462318.72300027427</v>
      </c>
      <c r="G52" s="253">
        <v>329770.66309463547</v>
      </c>
      <c r="H52" s="254">
        <v>343088.89690536453</v>
      </c>
      <c r="I52" s="253">
        <v>337057.23506919673</v>
      </c>
      <c r="J52" s="254">
        <v>388890</v>
      </c>
      <c r="K52" s="253">
        <v>384782</v>
      </c>
      <c r="L52" s="254">
        <v>427616</v>
      </c>
      <c r="M52" s="253">
        <v>437820</v>
      </c>
      <c r="N52" s="254">
        <v>249320.64491</v>
      </c>
      <c r="O52" s="253">
        <v>433821.28258000006</v>
      </c>
      <c r="P52" s="254">
        <v>484347.37572999997</v>
      </c>
      <c r="Q52" s="253">
        <v>491066</v>
      </c>
      <c r="R52" s="254">
        <v>417330.15726000001</v>
      </c>
      <c r="S52" s="257">
        <v>560844</v>
      </c>
      <c r="T52" s="258">
        <v>562996</v>
      </c>
      <c r="U52" s="259">
        <v>560876</v>
      </c>
      <c r="V52" s="260">
        <v>870639</v>
      </c>
      <c r="W52" s="259">
        <v>697531.95472000004</v>
      </c>
      <c r="X52" s="260">
        <v>725754.04527999996</v>
      </c>
      <c r="Y52" s="261">
        <v>771449</v>
      </c>
      <c r="Z52" s="262">
        <v>801781</v>
      </c>
      <c r="AA52" s="259">
        <v>844255</v>
      </c>
      <c r="AB52" s="263">
        <v>870516</v>
      </c>
      <c r="AC52" s="259">
        <v>869587</v>
      </c>
      <c r="AD52" s="263">
        <v>916761</v>
      </c>
      <c r="AE52" s="261">
        <v>993581</v>
      </c>
      <c r="AF52" s="262">
        <v>1026361</v>
      </c>
      <c r="AG52" s="261">
        <v>1055798</v>
      </c>
      <c r="AH52" s="262">
        <v>1093018</v>
      </c>
      <c r="AI52" s="261">
        <v>1096258</v>
      </c>
      <c r="AJ52" s="262">
        <v>1171314</v>
      </c>
      <c r="AK52" s="261">
        <v>1201135</v>
      </c>
      <c r="AL52" s="262">
        <v>1267572</v>
      </c>
      <c r="AM52" s="261">
        <v>1277235</v>
      </c>
      <c r="AN52" s="262">
        <v>1321584</v>
      </c>
      <c r="AO52" s="261">
        <v>1345611</v>
      </c>
      <c r="AP52" s="262">
        <v>1336186</v>
      </c>
      <c r="AQ52" s="261">
        <v>1397878.95413</v>
      </c>
      <c r="AR52" s="262">
        <v>1408323.3642899999</v>
      </c>
      <c r="AS52" s="261">
        <v>1478126.4958500001</v>
      </c>
      <c r="AT52" s="262">
        <v>1502679.8277099999</v>
      </c>
      <c r="AU52" s="261">
        <v>1552472.47</v>
      </c>
      <c r="AV52" s="264">
        <v>1808707.89063</v>
      </c>
      <c r="AW52" s="262">
        <v>2053492.5300000003</v>
      </c>
      <c r="AX52" s="261">
        <v>2536741.3136</v>
      </c>
      <c r="AY52" s="262">
        <v>2010444.6910999999</v>
      </c>
      <c r="AZ52" s="261">
        <v>1958104.03</v>
      </c>
      <c r="BA52" s="262">
        <v>2109852.28572</v>
      </c>
    </row>
    <row r="53" spans="1:53" ht="12.75" x14ac:dyDescent="0.2">
      <c r="A53" s="269" t="s">
        <v>161</v>
      </c>
      <c r="B53" s="270" t="s">
        <v>108</v>
      </c>
      <c r="C53" s="253">
        <v>11229100.698955113</v>
      </c>
      <c r="D53" s="254">
        <v>11473180.051044887</v>
      </c>
      <c r="E53" s="255">
        <v>12318746.18296349</v>
      </c>
      <c r="F53" s="256">
        <v>12016227.81703651</v>
      </c>
      <c r="G53" s="253">
        <v>12291502.801814795</v>
      </c>
      <c r="H53" s="254">
        <v>12123397.398185207</v>
      </c>
      <c r="I53" s="253">
        <v>13285875.167690968</v>
      </c>
      <c r="J53" s="254">
        <v>13419681.971000001</v>
      </c>
      <c r="K53" s="253">
        <v>14775648</v>
      </c>
      <c r="L53" s="254">
        <v>14353954</v>
      </c>
      <c r="M53" s="253">
        <v>16138787</v>
      </c>
      <c r="N53" s="254">
        <v>16113515.059760001</v>
      </c>
      <c r="O53" s="253">
        <v>17678823.630940001</v>
      </c>
      <c r="P53" s="254">
        <v>18085027.331780002</v>
      </c>
      <c r="Q53" s="253">
        <v>18961382</v>
      </c>
      <c r="R53" s="254">
        <v>18093940.652079999</v>
      </c>
      <c r="S53" s="257">
        <v>18141567</v>
      </c>
      <c r="T53" s="258">
        <v>15800145</v>
      </c>
      <c r="U53" s="259">
        <v>16515156</v>
      </c>
      <c r="V53" s="263">
        <v>17052477</v>
      </c>
      <c r="W53" s="259">
        <v>15809856</v>
      </c>
      <c r="X53" s="263">
        <v>16944700</v>
      </c>
      <c r="Y53" s="261">
        <v>18428881</v>
      </c>
      <c r="Z53" s="262">
        <v>18080128</v>
      </c>
      <c r="AA53" s="259">
        <v>17536579</v>
      </c>
      <c r="AB53" s="263">
        <v>16742022</v>
      </c>
      <c r="AC53" s="259">
        <v>17538761</v>
      </c>
      <c r="AD53" s="263">
        <v>16595235</v>
      </c>
      <c r="AE53" s="261">
        <v>18677945</v>
      </c>
      <c r="AF53" s="262">
        <v>17425956</v>
      </c>
      <c r="AG53" s="261">
        <v>18024082</v>
      </c>
      <c r="AH53" s="262">
        <v>16609228</v>
      </c>
      <c r="AI53" s="261">
        <v>17182661</v>
      </c>
      <c r="AJ53" s="262">
        <v>16637263</v>
      </c>
      <c r="AK53" s="261">
        <v>17488268</v>
      </c>
      <c r="AL53" s="262">
        <v>16387477</v>
      </c>
      <c r="AM53" s="261">
        <v>17719375</v>
      </c>
      <c r="AN53" s="262">
        <v>16743162</v>
      </c>
      <c r="AO53" s="261">
        <v>18134664</v>
      </c>
      <c r="AP53" s="262">
        <v>17149024</v>
      </c>
      <c r="AQ53" s="261">
        <v>18471486.876260001</v>
      </c>
      <c r="AR53" s="262">
        <v>17676489.486389998</v>
      </c>
      <c r="AS53" s="261">
        <v>19356668.41</v>
      </c>
      <c r="AT53" s="262">
        <v>18464419.951449998</v>
      </c>
      <c r="AU53" s="261">
        <v>19179371.199999999</v>
      </c>
      <c r="AV53" s="264">
        <v>18368310.107250001</v>
      </c>
      <c r="AW53" s="262">
        <v>19324008.16319</v>
      </c>
      <c r="AX53" s="261">
        <v>19462005.040479999</v>
      </c>
      <c r="AY53" s="262">
        <v>19057368.376929998</v>
      </c>
      <c r="AZ53" s="261">
        <v>20795823.98</v>
      </c>
      <c r="BA53" s="262">
        <v>20262228.628740001</v>
      </c>
    </row>
    <row r="54" spans="1:53" ht="12.75" x14ac:dyDescent="0.2">
      <c r="A54" s="269"/>
      <c r="B54" s="275" t="s">
        <v>3</v>
      </c>
      <c r="C54" s="253"/>
      <c r="D54" s="254"/>
      <c r="E54" s="255"/>
      <c r="F54" s="256"/>
      <c r="G54" s="253"/>
      <c r="H54" s="254"/>
      <c r="I54" s="253"/>
      <c r="J54" s="254"/>
      <c r="K54" s="253"/>
      <c r="L54" s="254"/>
      <c r="M54" s="253"/>
      <c r="N54" s="254"/>
      <c r="O54" s="253"/>
      <c r="P54" s="254"/>
      <c r="Q54" s="253"/>
      <c r="R54" s="254"/>
      <c r="S54" s="257"/>
      <c r="T54" s="258"/>
      <c r="U54" s="276"/>
      <c r="V54" s="260"/>
      <c r="W54" s="276"/>
      <c r="X54" s="260"/>
      <c r="Y54" s="277"/>
      <c r="Z54" s="278"/>
      <c r="AA54" s="276"/>
      <c r="AB54" s="279"/>
      <c r="AC54" s="276"/>
      <c r="AD54" s="279"/>
      <c r="AE54" s="277"/>
      <c r="AF54" s="278"/>
      <c r="AG54" s="277"/>
      <c r="AH54" s="278"/>
      <c r="AI54" s="277"/>
      <c r="AJ54" s="278"/>
      <c r="AK54" s="277"/>
      <c r="AL54" s="278"/>
      <c r="AM54" s="277"/>
      <c r="AN54" s="278"/>
      <c r="AO54" s="277"/>
      <c r="AP54" s="278"/>
      <c r="AQ54" s="277"/>
      <c r="AR54" s="278"/>
      <c r="AS54" s="277"/>
      <c r="AT54" s="278"/>
      <c r="AU54" s="277"/>
      <c r="AV54" s="280"/>
      <c r="AW54" s="278"/>
      <c r="AX54" s="277"/>
      <c r="AY54" s="278"/>
      <c r="AZ54" s="277"/>
      <c r="BA54" s="278"/>
    </row>
    <row r="55" spans="1:53" ht="24" x14ac:dyDescent="0.2">
      <c r="A55" s="266" t="s">
        <v>162</v>
      </c>
      <c r="B55" s="267" t="s">
        <v>163</v>
      </c>
      <c r="C55" s="253">
        <v>8174325.1713445904</v>
      </c>
      <c r="D55" s="254">
        <v>8272741.9421622995</v>
      </c>
      <c r="E55" s="255">
        <v>8764234.2546650004</v>
      </c>
      <c r="F55" s="256">
        <v>8471022.5157357994</v>
      </c>
      <c r="G55" s="253">
        <v>8649107.8334447555</v>
      </c>
      <c r="H55" s="254">
        <v>8411341.6559845433</v>
      </c>
      <c r="I55" s="253">
        <v>9182428.9311899282</v>
      </c>
      <c r="J55" s="254">
        <v>9076925.4869999997</v>
      </c>
      <c r="K55" s="253">
        <v>9950747</v>
      </c>
      <c r="L55" s="254">
        <v>9616100</v>
      </c>
      <c r="M55" s="253">
        <v>10790389</v>
      </c>
      <c r="N55" s="254">
        <v>10469824.17714189</v>
      </c>
      <c r="O55" s="253">
        <v>11832026.615017794</v>
      </c>
      <c r="P55" s="254">
        <v>11906890.689557895</v>
      </c>
      <c r="Q55" s="253">
        <v>12567081</v>
      </c>
      <c r="R55" s="254">
        <v>11651812.336733835</v>
      </c>
      <c r="S55" s="257">
        <v>11204013</v>
      </c>
      <c r="T55" s="258">
        <v>10546441.587848851</v>
      </c>
      <c r="U55" s="259">
        <v>11370748.356049694</v>
      </c>
      <c r="V55" s="263">
        <v>11684649.643950306</v>
      </c>
      <c r="W55" s="259">
        <v>10714532</v>
      </c>
      <c r="X55" s="263">
        <v>11394498</v>
      </c>
      <c r="Y55" s="261">
        <v>12576089</v>
      </c>
      <c r="Z55" s="262">
        <v>12195839</v>
      </c>
      <c r="AA55" s="259">
        <v>11968899</v>
      </c>
      <c r="AB55" s="263">
        <v>11311774</v>
      </c>
      <c r="AC55" s="259">
        <v>12028759</v>
      </c>
      <c r="AD55" s="263">
        <v>11341789</v>
      </c>
      <c r="AE55" s="261">
        <v>12692977</v>
      </c>
      <c r="AF55" s="262">
        <v>11670435</v>
      </c>
      <c r="AG55" s="261">
        <v>12293827</v>
      </c>
      <c r="AH55" s="262">
        <v>11160324</v>
      </c>
      <c r="AI55" s="261">
        <v>11617993</v>
      </c>
      <c r="AJ55" s="262">
        <v>10974704</v>
      </c>
      <c r="AK55" s="261">
        <v>11810356</v>
      </c>
      <c r="AL55" s="262">
        <v>10684682</v>
      </c>
      <c r="AM55" s="261">
        <v>11926658.380430982</v>
      </c>
      <c r="AN55" s="262">
        <v>11007438.35538429</v>
      </c>
      <c r="AO55" s="261">
        <v>12192365</v>
      </c>
      <c r="AP55" s="262">
        <v>11476680</v>
      </c>
      <c r="AQ55" s="261">
        <v>12489873.642408229</v>
      </c>
      <c r="AR55" s="262">
        <v>11909761.49833113</v>
      </c>
      <c r="AS55" s="261">
        <v>13090421.27</v>
      </c>
      <c r="AT55" s="262">
        <v>12452988.368622862</v>
      </c>
      <c r="AU55" s="261">
        <v>12970910.829999998</v>
      </c>
      <c r="AV55" s="264">
        <v>12397181.524949715</v>
      </c>
      <c r="AW55" s="262">
        <v>13282266.170000002</v>
      </c>
      <c r="AX55" s="261">
        <v>13210982.444273271</v>
      </c>
      <c r="AY55" s="262">
        <v>12882896.914527869</v>
      </c>
      <c r="AZ55" s="261">
        <v>14244121.65</v>
      </c>
      <c r="BA55" s="262">
        <v>13872370.170202149</v>
      </c>
    </row>
    <row r="56" spans="1:53" ht="12.75" x14ac:dyDescent="0.2">
      <c r="A56" s="266" t="s">
        <v>164</v>
      </c>
      <c r="B56" s="281" t="s">
        <v>109</v>
      </c>
      <c r="C56" s="253"/>
      <c r="D56" s="254"/>
      <c r="E56" s="255"/>
      <c r="F56" s="256"/>
      <c r="G56" s="253"/>
      <c r="H56" s="254"/>
      <c r="I56" s="253"/>
      <c r="J56" s="254"/>
      <c r="K56" s="253"/>
      <c r="L56" s="254"/>
      <c r="M56" s="253"/>
      <c r="N56" s="254"/>
      <c r="O56" s="253"/>
      <c r="P56" s="254"/>
      <c r="Q56" s="253"/>
      <c r="R56" s="254"/>
      <c r="S56" s="257"/>
      <c r="T56" s="258"/>
      <c r="U56" s="259">
        <v>5913226.0332193011</v>
      </c>
      <c r="V56" s="260">
        <v>5837720.9667806989</v>
      </c>
      <c r="W56" s="259">
        <v>5016572</v>
      </c>
      <c r="X56" s="260">
        <v>5403141</v>
      </c>
      <c r="Y56" s="261">
        <v>5898612</v>
      </c>
      <c r="Z56" s="262">
        <v>5690438</v>
      </c>
      <c r="AA56" s="259">
        <v>5487452</v>
      </c>
      <c r="AB56" s="263">
        <v>5187495</v>
      </c>
      <c r="AC56" s="259">
        <v>5438629</v>
      </c>
      <c r="AD56" s="263">
        <v>5149108</v>
      </c>
      <c r="AE56" s="261">
        <v>5464135</v>
      </c>
      <c r="AF56" s="262">
        <v>4873207</v>
      </c>
      <c r="AG56" s="261">
        <v>5157575</v>
      </c>
      <c r="AH56" s="262">
        <v>4593094</v>
      </c>
      <c r="AI56" s="261">
        <v>4524788</v>
      </c>
      <c r="AJ56" s="262">
        <v>4235293</v>
      </c>
      <c r="AK56" s="261">
        <v>4645344</v>
      </c>
      <c r="AL56" s="262">
        <v>3947383</v>
      </c>
      <c r="AM56" s="261">
        <v>4378687.9837985467</v>
      </c>
      <c r="AN56" s="262">
        <v>3949015.0238802619</v>
      </c>
      <c r="AO56" s="261">
        <v>4313381</v>
      </c>
      <c r="AP56" s="262">
        <v>4076383</v>
      </c>
      <c r="AQ56" s="261">
        <v>4261366.5390260397</v>
      </c>
      <c r="AR56" s="262">
        <v>4044984.3420918416</v>
      </c>
      <c r="AS56" s="261">
        <v>4352433.68</v>
      </c>
      <c r="AT56" s="262">
        <v>4140300.6800676067</v>
      </c>
      <c r="AU56" s="261">
        <v>4288340.29</v>
      </c>
      <c r="AV56" s="264">
        <v>4110767.6144010662</v>
      </c>
      <c r="AW56" s="262">
        <v>4383983.7100000009</v>
      </c>
      <c r="AX56" s="261">
        <v>4098678.882009516</v>
      </c>
      <c r="AY56" s="262">
        <v>3897387.2687615319</v>
      </c>
      <c r="AZ56" s="261">
        <v>4262955.34</v>
      </c>
      <c r="BA56" s="262">
        <v>4225723.1737925429</v>
      </c>
    </row>
    <row r="57" spans="1:53" ht="12.75" x14ac:dyDescent="0.2">
      <c r="A57" s="266" t="s">
        <v>165</v>
      </c>
      <c r="B57" s="281" t="s">
        <v>110</v>
      </c>
      <c r="C57" s="253"/>
      <c r="D57" s="254"/>
      <c r="E57" s="255"/>
      <c r="F57" s="256"/>
      <c r="G57" s="253"/>
      <c r="H57" s="254"/>
      <c r="I57" s="253"/>
      <c r="J57" s="254"/>
      <c r="K57" s="253"/>
      <c r="L57" s="254"/>
      <c r="M57" s="253"/>
      <c r="N57" s="254"/>
      <c r="O57" s="253"/>
      <c r="P57" s="254"/>
      <c r="Q57" s="253"/>
      <c r="R57" s="254"/>
      <c r="S57" s="257"/>
      <c r="T57" s="258"/>
      <c r="U57" s="259">
        <v>5457522.322830392</v>
      </c>
      <c r="V57" s="260">
        <v>5846928.677169608</v>
      </c>
      <c r="W57" s="259">
        <v>5697960</v>
      </c>
      <c r="X57" s="260">
        <v>5991357</v>
      </c>
      <c r="Y57" s="261">
        <v>6677477</v>
      </c>
      <c r="Z57" s="262">
        <v>6505401</v>
      </c>
      <c r="AA57" s="259">
        <v>6481447</v>
      </c>
      <c r="AB57" s="263">
        <v>6124279</v>
      </c>
      <c r="AC57" s="259">
        <v>6590130</v>
      </c>
      <c r="AD57" s="263">
        <v>6192681</v>
      </c>
      <c r="AE57" s="261">
        <v>7228842</v>
      </c>
      <c r="AF57" s="262">
        <v>6797228</v>
      </c>
      <c r="AG57" s="261">
        <v>7136252</v>
      </c>
      <c r="AH57" s="262">
        <v>6567230</v>
      </c>
      <c r="AI57" s="261">
        <v>7093205</v>
      </c>
      <c r="AJ57" s="262">
        <v>6739411</v>
      </c>
      <c r="AK57" s="261">
        <v>7165012</v>
      </c>
      <c r="AL57" s="262">
        <v>6737299</v>
      </c>
      <c r="AM57" s="261">
        <v>7547970.3966324348</v>
      </c>
      <c r="AN57" s="262">
        <v>7058423.3315040274</v>
      </c>
      <c r="AO57" s="261">
        <v>7878984</v>
      </c>
      <c r="AP57" s="262">
        <v>7400297</v>
      </c>
      <c r="AQ57" s="261">
        <v>8228507.1033821888</v>
      </c>
      <c r="AR57" s="262">
        <v>7864777.1562392889</v>
      </c>
      <c r="AS57" s="261">
        <v>8737987.5899999999</v>
      </c>
      <c r="AT57" s="262">
        <v>8312687.6885552555</v>
      </c>
      <c r="AU57" s="261">
        <v>8682570.5399999991</v>
      </c>
      <c r="AV57" s="264">
        <v>8286413.9105486479</v>
      </c>
      <c r="AW57" s="262">
        <v>8898282.4600000009</v>
      </c>
      <c r="AX57" s="261">
        <v>9112303.5622637551</v>
      </c>
      <c r="AY57" s="262">
        <v>8985509.6457663365</v>
      </c>
      <c r="AZ57" s="261">
        <v>9981166.3100000005</v>
      </c>
      <c r="BA57" s="262">
        <v>9646646.9964096062</v>
      </c>
    </row>
    <row r="58" spans="1:53" ht="12.75" x14ac:dyDescent="0.2">
      <c r="A58" s="266" t="s">
        <v>166</v>
      </c>
      <c r="B58" s="267" t="s">
        <v>111</v>
      </c>
      <c r="C58" s="253">
        <v>3054775.5276105218</v>
      </c>
      <c r="D58" s="254">
        <v>3200438.1088825883</v>
      </c>
      <c r="E58" s="255">
        <v>3554511.9282984897</v>
      </c>
      <c r="F58" s="256">
        <v>3545205.3013007105</v>
      </c>
      <c r="G58" s="253">
        <v>3642394.9683700381</v>
      </c>
      <c r="H58" s="254">
        <v>3712055.7422006619</v>
      </c>
      <c r="I58" s="253">
        <v>4103446.0396147398</v>
      </c>
      <c r="J58" s="254">
        <v>4342756.4840000002</v>
      </c>
      <c r="K58" s="253">
        <v>4824901</v>
      </c>
      <c r="L58" s="254">
        <v>4737854</v>
      </c>
      <c r="M58" s="253">
        <v>5358398</v>
      </c>
      <c r="N58" s="254">
        <v>5643690.8826181097</v>
      </c>
      <c r="O58" s="253">
        <v>5846797.0159222065</v>
      </c>
      <c r="P58" s="254">
        <v>6178135.6422221055</v>
      </c>
      <c r="Q58" s="253">
        <v>6394301</v>
      </c>
      <c r="R58" s="254">
        <v>6442128.3153461646</v>
      </c>
      <c r="S58" s="257">
        <v>6937554</v>
      </c>
      <c r="T58" s="258">
        <v>5253703.4121511485</v>
      </c>
      <c r="U58" s="259">
        <v>5144407.6439503059</v>
      </c>
      <c r="V58" s="260">
        <v>5367827.3560496941</v>
      </c>
      <c r="W58" s="259">
        <v>5095324</v>
      </c>
      <c r="X58" s="260">
        <v>5550202</v>
      </c>
      <c r="Y58" s="261">
        <v>5852792</v>
      </c>
      <c r="Z58" s="262">
        <v>5884289</v>
      </c>
      <c r="AA58" s="259">
        <v>5567680</v>
      </c>
      <c r="AB58" s="263">
        <v>5430248</v>
      </c>
      <c r="AC58" s="259">
        <v>5510002</v>
      </c>
      <c r="AD58" s="263">
        <v>5253446</v>
      </c>
      <c r="AE58" s="261">
        <v>5984968</v>
      </c>
      <c r="AF58" s="262">
        <v>5755521</v>
      </c>
      <c r="AG58" s="261">
        <v>5730255</v>
      </c>
      <c r="AH58" s="262">
        <v>5448904</v>
      </c>
      <c r="AI58" s="261">
        <v>5564668</v>
      </c>
      <c r="AJ58" s="262">
        <v>5662559</v>
      </c>
      <c r="AK58" s="261">
        <v>5677912</v>
      </c>
      <c r="AL58" s="262">
        <v>5702795</v>
      </c>
      <c r="AM58" s="261">
        <v>5792716.6195690194</v>
      </c>
      <c r="AN58" s="262">
        <v>5735723.6446157107</v>
      </c>
      <c r="AO58" s="261">
        <v>5942299</v>
      </c>
      <c r="AP58" s="262">
        <v>5672344</v>
      </c>
      <c r="AQ58" s="261">
        <v>5981613.2338517718</v>
      </c>
      <c r="AR58" s="262">
        <v>5766727.9880588697</v>
      </c>
      <c r="AS58" s="261">
        <v>6266247.1399999997</v>
      </c>
      <c r="AT58" s="262">
        <v>6011431.5828271378</v>
      </c>
      <c r="AU58" s="261">
        <v>6208460.3700000001</v>
      </c>
      <c r="AV58" s="264">
        <v>5971128.5823002858</v>
      </c>
      <c r="AW58" s="262">
        <v>6041741.9931899998</v>
      </c>
      <c r="AX58" s="261">
        <v>6251022.5962067284</v>
      </c>
      <c r="AY58" s="262">
        <v>6174471.4624021314</v>
      </c>
      <c r="AZ58" s="261">
        <v>6551702.3300000001</v>
      </c>
      <c r="BA58" s="262">
        <v>6389858.4585378515</v>
      </c>
    </row>
    <row r="59" spans="1:53" ht="12.75" x14ac:dyDescent="0.2">
      <c r="A59" s="269" t="s">
        <v>167</v>
      </c>
      <c r="B59" s="270" t="s">
        <v>112</v>
      </c>
      <c r="C59" s="253">
        <v>1185149.3044676683</v>
      </c>
      <c r="D59" s="254">
        <v>1245656.7292451349</v>
      </c>
      <c r="E59" s="255">
        <v>1382588.9677482906</v>
      </c>
      <c r="F59" s="256">
        <v>1413479.0322517094</v>
      </c>
      <c r="G59" s="253">
        <v>1512351.6540551318</v>
      </c>
      <c r="H59" s="254">
        <v>1503813.7459448683</v>
      </c>
      <c r="I59" s="253">
        <v>1661315.0449766088</v>
      </c>
      <c r="J59" s="254">
        <v>1662322.9669999999</v>
      </c>
      <c r="K59" s="253">
        <v>1852768</v>
      </c>
      <c r="L59" s="254">
        <v>1777244</v>
      </c>
      <c r="M59" s="253">
        <v>1975624</v>
      </c>
      <c r="N59" s="254">
        <v>1986225.5945000001</v>
      </c>
      <c r="O59" s="253">
        <v>2141105.1912699998</v>
      </c>
      <c r="P59" s="254">
        <v>2090020.0666100001</v>
      </c>
      <c r="Q59" s="253">
        <v>2250109</v>
      </c>
      <c r="R59" s="254">
        <v>2256786.4000499998</v>
      </c>
      <c r="S59" s="257">
        <v>2266145</v>
      </c>
      <c r="T59" s="258">
        <v>2232164</v>
      </c>
      <c r="U59" s="282">
        <v>2541592</v>
      </c>
      <c r="V59" s="283">
        <v>2626811</v>
      </c>
      <c r="W59" s="282">
        <v>2764636</v>
      </c>
      <c r="X59" s="283">
        <v>2878992</v>
      </c>
      <c r="Y59" s="284">
        <v>2990186</v>
      </c>
      <c r="Z59" s="285">
        <v>2961963</v>
      </c>
      <c r="AA59" s="282">
        <v>3016508</v>
      </c>
      <c r="AB59" s="283">
        <v>2986560</v>
      </c>
      <c r="AC59" s="282">
        <v>3109702</v>
      </c>
      <c r="AD59" s="283">
        <v>3186452</v>
      </c>
      <c r="AE59" s="284">
        <v>3087755</v>
      </c>
      <c r="AF59" s="285">
        <v>3130570</v>
      </c>
      <c r="AG59" s="284">
        <v>2986860</v>
      </c>
      <c r="AH59" s="285">
        <v>3071610</v>
      </c>
      <c r="AI59" s="284">
        <v>3139665</v>
      </c>
      <c r="AJ59" s="285">
        <v>3337303</v>
      </c>
      <c r="AK59" s="284">
        <v>3380318</v>
      </c>
      <c r="AL59" s="285">
        <v>3432973</v>
      </c>
      <c r="AM59" s="284">
        <v>3643229</v>
      </c>
      <c r="AN59" s="285">
        <v>3699279</v>
      </c>
      <c r="AO59" s="284">
        <v>3733779</v>
      </c>
      <c r="AP59" s="285">
        <v>3753893</v>
      </c>
      <c r="AQ59" s="284">
        <v>3889497.3297300003</v>
      </c>
      <c r="AR59" s="285">
        <v>4054436.5995300002</v>
      </c>
      <c r="AS59" s="284">
        <v>4164811.6500000004</v>
      </c>
      <c r="AT59" s="285">
        <v>4178854.1411900003</v>
      </c>
      <c r="AU59" s="284">
        <v>4119645.48</v>
      </c>
      <c r="AV59" s="286">
        <v>4464371.7539799996</v>
      </c>
      <c r="AW59" s="285">
        <v>4464371.446800001</v>
      </c>
      <c r="AX59" s="284">
        <v>4484022.99651</v>
      </c>
      <c r="AY59" s="285">
        <v>4722664.4290999994</v>
      </c>
      <c r="AZ59" s="284">
        <v>5017684.03</v>
      </c>
      <c r="BA59" s="285">
        <v>5491703.2526200004</v>
      </c>
    </row>
    <row r="60" spans="1:53" ht="12.75" x14ac:dyDescent="0.2">
      <c r="A60" s="269"/>
      <c r="B60" s="275" t="s">
        <v>3</v>
      </c>
      <c r="C60" s="253"/>
      <c r="D60" s="254"/>
      <c r="E60" s="255"/>
      <c r="F60" s="256"/>
      <c r="G60" s="253"/>
      <c r="H60" s="254"/>
      <c r="I60" s="253"/>
      <c r="J60" s="254"/>
      <c r="K60" s="253"/>
      <c r="L60" s="254"/>
      <c r="M60" s="253"/>
      <c r="N60" s="254"/>
      <c r="O60" s="253"/>
      <c r="P60" s="254"/>
      <c r="Q60" s="253"/>
      <c r="R60" s="254"/>
      <c r="S60" s="257"/>
      <c r="T60" s="258"/>
      <c r="U60" s="276"/>
      <c r="V60" s="260"/>
      <c r="W60" s="276"/>
      <c r="X60" s="260"/>
      <c r="Y60" s="277"/>
      <c r="Z60" s="278"/>
      <c r="AA60" s="276"/>
      <c r="AB60" s="279"/>
      <c r="AC60" s="276"/>
      <c r="AD60" s="279"/>
      <c r="AE60" s="277"/>
      <c r="AF60" s="278"/>
      <c r="AG60" s="277"/>
      <c r="AH60" s="278"/>
      <c r="AI60" s="277"/>
      <c r="AJ60" s="278"/>
      <c r="AK60" s="277"/>
      <c r="AL60" s="278"/>
      <c r="AM60" s="277"/>
      <c r="AN60" s="278"/>
      <c r="AO60" s="277"/>
      <c r="AP60" s="278"/>
      <c r="AQ60" s="277"/>
      <c r="AR60" s="278"/>
      <c r="AS60" s="277"/>
      <c r="AT60" s="278"/>
      <c r="AU60" s="277"/>
      <c r="AV60" s="280"/>
      <c r="AW60" s="278"/>
      <c r="AX60" s="277"/>
      <c r="AY60" s="278"/>
      <c r="AZ60" s="277"/>
      <c r="BA60" s="278"/>
    </row>
    <row r="61" spans="1:53" ht="24" x14ac:dyDescent="0.2">
      <c r="A61" s="266" t="s">
        <v>168</v>
      </c>
      <c r="B61" s="267" t="s">
        <v>163</v>
      </c>
      <c r="C61" s="253">
        <v>504039.1672326831</v>
      </c>
      <c r="D61" s="254">
        <v>711414.17114531307</v>
      </c>
      <c r="E61" s="255">
        <v>920302.95414761116</v>
      </c>
      <c r="F61" s="256">
        <v>930445.10668738885</v>
      </c>
      <c r="G61" s="253">
        <v>1031952.0854003958</v>
      </c>
      <c r="H61" s="254">
        <v>1018095.1123911042</v>
      </c>
      <c r="I61" s="253">
        <v>1116926.3702118932</v>
      </c>
      <c r="J61" s="254">
        <v>1101406.0959999999</v>
      </c>
      <c r="K61" s="253">
        <v>1219414</v>
      </c>
      <c r="L61" s="254">
        <v>1174789</v>
      </c>
      <c r="M61" s="253">
        <v>1301189</v>
      </c>
      <c r="N61" s="254">
        <f>1242850.75426463+82574</f>
        <v>1325424.7542646299</v>
      </c>
      <c r="O61" s="253">
        <v>1420249.0229559555</v>
      </c>
      <c r="P61" s="254">
        <v>1394520.4681301881</v>
      </c>
      <c r="Q61" s="253">
        <v>1578471</v>
      </c>
      <c r="R61" s="254">
        <v>1549740.3417770816</v>
      </c>
      <c r="S61" s="257">
        <v>1521606</v>
      </c>
      <c r="T61" s="258">
        <v>1510198.969595521</v>
      </c>
      <c r="U61" s="259">
        <v>1661002.1842049544</v>
      </c>
      <c r="V61" s="260">
        <v>1745378.8157950456</v>
      </c>
      <c r="W61" s="259">
        <v>1813809</v>
      </c>
      <c r="X61" s="260">
        <v>1888222</v>
      </c>
      <c r="Y61" s="261">
        <v>1952756</v>
      </c>
      <c r="Z61" s="262">
        <v>1932228</v>
      </c>
      <c r="AA61" s="259">
        <v>1962384</v>
      </c>
      <c r="AB61" s="263">
        <v>1963123</v>
      </c>
      <c r="AC61" s="259">
        <v>2039415</v>
      </c>
      <c r="AD61" s="263">
        <v>2083941</v>
      </c>
      <c r="AE61" s="261">
        <v>1846103</v>
      </c>
      <c r="AF61" s="262">
        <v>1847657</v>
      </c>
      <c r="AG61" s="261">
        <v>1775761</v>
      </c>
      <c r="AH61" s="262">
        <v>1835013</v>
      </c>
      <c r="AI61" s="261">
        <v>1866394</v>
      </c>
      <c r="AJ61" s="262">
        <v>1979688</v>
      </c>
      <c r="AK61" s="261">
        <v>2026577</v>
      </c>
      <c r="AL61" s="262">
        <v>1998070</v>
      </c>
      <c r="AM61" s="261">
        <v>2174002.6763392426</v>
      </c>
      <c r="AN61" s="262">
        <v>2164131.1655557007</v>
      </c>
      <c r="AO61" s="261">
        <v>2245760</v>
      </c>
      <c r="AP61" s="262">
        <v>2338917</v>
      </c>
      <c r="AQ61" s="261">
        <v>2358903.4100631592</v>
      </c>
      <c r="AR61" s="262">
        <v>2441997.2095523272</v>
      </c>
      <c r="AS61" s="261">
        <v>2494961.4900000002</v>
      </c>
      <c r="AT61" s="262">
        <v>2491339.9038761905</v>
      </c>
      <c r="AU61" s="261">
        <v>2451324.94</v>
      </c>
      <c r="AV61" s="264">
        <v>2663178.6905546575</v>
      </c>
      <c r="AW61" s="262">
        <v>2663178.4123500008</v>
      </c>
      <c r="AX61" s="261">
        <v>2663977.4546468779</v>
      </c>
      <c r="AY61" s="262">
        <v>2782430.3646747852</v>
      </c>
      <c r="AZ61" s="261">
        <v>2961270.58</v>
      </c>
      <c r="BA61" s="262">
        <v>3186931.6195831313</v>
      </c>
    </row>
    <row r="62" spans="1:53" ht="12.75" x14ac:dyDescent="0.2">
      <c r="A62" s="266" t="s">
        <v>169</v>
      </c>
      <c r="B62" s="281" t="s">
        <v>109</v>
      </c>
      <c r="C62" s="253"/>
      <c r="D62" s="254"/>
      <c r="E62" s="255"/>
      <c r="F62" s="256"/>
      <c r="G62" s="253"/>
      <c r="H62" s="254"/>
      <c r="I62" s="253"/>
      <c r="J62" s="254"/>
      <c r="K62" s="253"/>
      <c r="L62" s="254"/>
      <c r="M62" s="253"/>
      <c r="N62" s="254"/>
      <c r="O62" s="253"/>
      <c r="P62" s="254"/>
      <c r="Q62" s="253"/>
      <c r="R62" s="254"/>
      <c r="S62" s="257"/>
      <c r="T62" s="258"/>
      <c r="U62" s="259"/>
      <c r="V62" s="260"/>
      <c r="W62" s="259"/>
      <c r="X62" s="260"/>
      <c r="Y62" s="261"/>
      <c r="Z62" s="262"/>
      <c r="AA62" s="259"/>
      <c r="AB62" s="263"/>
      <c r="AC62" s="259"/>
      <c r="AD62" s="263"/>
      <c r="AE62" s="261">
        <v>927813</v>
      </c>
      <c r="AF62" s="262">
        <v>1068819</v>
      </c>
      <c r="AG62" s="261">
        <v>1001562</v>
      </c>
      <c r="AH62" s="262">
        <v>1055535</v>
      </c>
      <c r="AI62" s="261">
        <v>1055310</v>
      </c>
      <c r="AJ62" s="262">
        <v>1148777</v>
      </c>
      <c r="AK62" s="261">
        <v>1148859</v>
      </c>
      <c r="AL62" s="262">
        <v>1152700</v>
      </c>
      <c r="AM62" s="261">
        <v>1220451.2968056949</v>
      </c>
      <c r="AN62" s="262">
        <v>1217185.9785756192</v>
      </c>
      <c r="AO62" s="261">
        <v>1250263</v>
      </c>
      <c r="AP62" s="262">
        <v>1289672</v>
      </c>
      <c r="AQ62" s="261">
        <v>1285657.1563035198</v>
      </c>
      <c r="AR62" s="262">
        <v>1320776.0392381414</v>
      </c>
      <c r="AS62" s="261">
        <v>1346665.43</v>
      </c>
      <c r="AT62" s="262">
        <v>1342646.8161473987</v>
      </c>
      <c r="AU62" s="261">
        <v>1358023.02</v>
      </c>
      <c r="AV62" s="264">
        <v>1452153.8722557146</v>
      </c>
      <c r="AW62" s="262">
        <v>1452153.8424600004</v>
      </c>
      <c r="AX62" s="261">
        <v>1431164.2657040786</v>
      </c>
      <c r="AY62" s="262">
        <v>1495435.5219600303</v>
      </c>
      <c r="AZ62" s="261">
        <v>1566348.2</v>
      </c>
      <c r="BA62" s="262">
        <v>1650179.687418269</v>
      </c>
    </row>
    <row r="63" spans="1:53" ht="12.75" x14ac:dyDescent="0.2">
      <c r="A63" s="266" t="s">
        <v>170</v>
      </c>
      <c r="B63" s="281" t="s">
        <v>110</v>
      </c>
      <c r="C63" s="253"/>
      <c r="D63" s="254"/>
      <c r="E63" s="255"/>
      <c r="F63" s="256"/>
      <c r="G63" s="253"/>
      <c r="H63" s="254"/>
      <c r="I63" s="253"/>
      <c r="J63" s="254"/>
      <c r="K63" s="253"/>
      <c r="L63" s="254"/>
      <c r="M63" s="253"/>
      <c r="N63" s="254"/>
      <c r="O63" s="253"/>
      <c r="P63" s="254"/>
      <c r="Q63" s="253"/>
      <c r="R63" s="254"/>
      <c r="S63" s="257"/>
      <c r="T63" s="258"/>
      <c r="U63" s="259"/>
      <c r="V63" s="260"/>
      <c r="W63" s="259"/>
      <c r="X63" s="260"/>
      <c r="Y63" s="261"/>
      <c r="Z63" s="262"/>
      <c r="AA63" s="259"/>
      <c r="AB63" s="263"/>
      <c r="AC63" s="259"/>
      <c r="AD63" s="263"/>
      <c r="AE63" s="261">
        <v>918290</v>
      </c>
      <c r="AF63" s="262">
        <v>778838</v>
      </c>
      <c r="AG63" s="261">
        <v>774199</v>
      </c>
      <c r="AH63" s="262">
        <v>779478</v>
      </c>
      <c r="AI63" s="261">
        <v>811084</v>
      </c>
      <c r="AJ63" s="262">
        <v>830911</v>
      </c>
      <c r="AK63" s="261">
        <v>877718</v>
      </c>
      <c r="AL63" s="262">
        <v>845370</v>
      </c>
      <c r="AM63" s="261">
        <v>953551.37953354779</v>
      </c>
      <c r="AN63" s="262">
        <v>946945.18698008149</v>
      </c>
      <c r="AO63" s="261">
        <v>995497</v>
      </c>
      <c r="AP63" s="262">
        <v>1049245</v>
      </c>
      <c r="AQ63" s="261">
        <v>1073246.2537596393</v>
      </c>
      <c r="AR63" s="262">
        <v>1121221.1703141858</v>
      </c>
      <c r="AS63" s="261">
        <v>1148296.06</v>
      </c>
      <c r="AT63" s="262">
        <v>1148693.0877287919</v>
      </c>
      <c r="AU63" s="261">
        <v>1093301.92</v>
      </c>
      <c r="AV63" s="264">
        <v>1211024.8182989429</v>
      </c>
      <c r="AW63" s="262">
        <v>1211024.5698899999</v>
      </c>
      <c r="AX63" s="261">
        <v>1232813.1889427993</v>
      </c>
      <c r="AY63" s="262">
        <v>1286994.8427147549</v>
      </c>
      <c r="AZ63" s="261">
        <v>1394922.38</v>
      </c>
      <c r="BA63" s="262">
        <v>1536751.9321648623</v>
      </c>
    </row>
    <row r="64" spans="1:53" ht="12.75" x14ac:dyDescent="0.2">
      <c r="A64" s="266" t="s">
        <v>171</v>
      </c>
      <c r="B64" s="267" t="s">
        <v>111</v>
      </c>
      <c r="C64" s="253">
        <v>681110.13723498513</v>
      </c>
      <c r="D64" s="254">
        <v>534242.55809982191</v>
      </c>
      <c r="E64" s="255">
        <v>462286.01360067935</v>
      </c>
      <c r="F64" s="256">
        <v>483033.92556432064</v>
      </c>
      <c r="G64" s="253">
        <v>480399.56865473598</v>
      </c>
      <c r="H64" s="254">
        <v>485718.63355376403</v>
      </c>
      <c r="I64" s="253">
        <v>544388.67476471583</v>
      </c>
      <c r="J64" s="254">
        <v>560917.87100000004</v>
      </c>
      <c r="K64" s="253">
        <v>633354</v>
      </c>
      <c r="L64" s="254">
        <v>602455</v>
      </c>
      <c r="M64" s="253">
        <v>674435</v>
      </c>
      <c r="N64" s="254">
        <f>624163.840235375+36637</f>
        <v>660800.84023537498</v>
      </c>
      <c r="O64" s="253">
        <v>720856.16831404436</v>
      </c>
      <c r="P64" s="254">
        <v>695499.59847981203</v>
      </c>
      <c r="Q64" s="253">
        <v>671638</v>
      </c>
      <c r="R64" s="254">
        <v>707046.05827291834</v>
      </c>
      <c r="S64" s="257">
        <v>744539</v>
      </c>
      <c r="T64" s="258">
        <v>721965.03040447901</v>
      </c>
      <c r="U64" s="259">
        <v>880589.81579504558</v>
      </c>
      <c r="V64" s="260">
        <v>881432.18420495442</v>
      </c>
      <c r="W64" s="259">
        <v>950827</v>
      </c>
      <c r="X64" s="260">
        <v>990770</v>
      </c>
      <c r="Y64" s="261">
        <v>1037430</v>
      </c>
      <c r="Z64" s="262">
        <v>1029735</v>
      </c>
      <c r="AA64" s="259">
        <v>1054124</v>
      </c>
      <c r="AB64" s="263">
        <v>1023437</v>
      </c>
      <c r="AC64" s="259">
        <v>1070287</v>
      </c>
      <c r="AD64" s="263">
        <v>1102511</v>
      </c>
      <c r="AE64" s="261">
        <v>1241652</v>
      </c>
      <c r="AF64" s="262">
        <v>1282913</v>
      </c>
      <c r="AG64" s="261">
        <v>1211099</v>
      </c>
      <c r="AH64" s="262">
        <v>1236597</v>
      </c>
      <c r="AI64" s="261">
        <v>1273271</v>
      </c>
      <c r="AJ64" s="262">
        <v>1357615</v>
      </c>
      <c r="AK64" s="261">
        <v>1353741</v>
      </c>
      <c r="AL64" s="262">
        <v>1434903</v>
      </c>
      <c r="AM64" s="261">
        <v>1469226.3236607574</v>
      </c>
      <c r="AN64" s="262">
        <v>1535147.8344442993</v>
      </c>
      <c r="AO64" s="261">
        <v>1488019</v>
      </c>
      <c r="AP64" s="262">
        <v>1414976</v>
      </c>
      <c r="AQ64" s="261">
        <v>1530593.9196668409</v>
      </c>
      <c r="AR64" s="262">
        <v>1612439.3899776728</v>
      </c>
      <c r="AS64" s="261">
        <v>1669850.16</v>
      </c>
      <c r="AT64" s="262">
        <v>1687514.2373138098</v>
      </c>
      <c r="AU64" s="261">
        <v>1668320.54</v>
      </c>
      <c r="AV64" s="264">
        <v>1801193.0634253423</v>
      </c>
      <c r="AW64" s="262">
        <v>1801193.0344500002</v>
      </c>
      <c r="AX64" s="261">
        <v>1820045.541863122</v>
      </c>
      <c r="AY64" s="262">
        <v>1940234.0644252147</v>
      </c>
      <c r="AZ64" s="261">
        <v>2056413.45</v>
      </c>
      <c r="BA64" s="262">
        <v>2304771.6330368686</v>
      </c>
    </row>
    <row r="65" spans="1:53" ht="12.75" x14ac:dyDescent="0.2">
      <c r="A65" s="269" t="s">
        <v>172</v>
      </c>
      <c r="B65" s="270" t="s">
        <v>173</v>
      </c>
      <c r="C65" s="253">
        <v>12711.169555890627</v>
      </c>
      <c r="D65" s="254">
        <v>9953.0804441093733</v>
      </c>
      <c r="E65" s="255">
        <v>8481.1613271223159</v>
      </c>
      <c r="F65" s="256">
        <v>17181.838672877686</v>
      </c>
      <c r="G65" s="253">
        <v>20311.956045747909</v>
      </c>
      <c r="H65" s="254">
        <v>8994.043954252089</v>
      </c>
      <c r="I65" s="253">
        <v>3382.3730170380773</v>
      </c>
      <c r="J65" s="254">
        <v>7120</v>
      </c>
      <c r="K65" s="253">
        <v>7712</v>
      </c>
      <c r="L65" s="254">
        <v>12734</v>
      </c>
      <c r="M65" s="253">
        <v>10145</v>
      </c>
      <c r="N65" s="254">
        <v>22077</v>
      </c>
      <c r="O65" s="253">
        <v>21807.892930000002</v>
      </c>
      <c r="P65" s="254">
        <v>22655</v>
      </c>
      <c r="Q65" s="253">
        <v>28364</v>
      </c>
      <c r="R65" s="254">
        <v>38074</v>
      </c>
      <c r="S65" s="257">
        <v>46318</v>
      </c>
      <c r="T65" s="258">
        <v>79961</v>
      </c>
      <c r="U65" s="259">
        <v>103103</v>
      </c>
      <c r="V65" s="260">
        <v>167312</v>
      </c>
      <c r="W65" s="259">
        <v>117625.9359</v>
      </c>
      <c r="X65" s="260">
        <v>182458.06409999999</v>
      </c>
      <c r="Y65" s="261">
        <v>157362</v>
      </c>
      <c r="Z65" s="262">
        <v>252964</v>
      </c>
      <c r="AA65" s="259">
        <v>187772</v>
      </c>
      <c r="AB65" s="263">
        <v>256946</v>
      </c>
      <c r="AC65" s="259">
        <v>195814</v>
      </c>
      <c r="AD65" s="263">
        <v>380995</v>
      </c>
      <c r="AE65" s="261">
        <v>307837</v>
      </c>
      <c r="AF65" s="262">
        <v>335112</v>
      </c>
      <c r="AG65" s="261">
        <v>75273</v>
      </c>
      <c r="AH65" s="262">
        <v>709259</v>
      </c>
      <c r="AI65" s="261">
        <v>298838</v>
      </c>
      <c r="AJ65" s="262">
        <v>486778</v>
      </c>
      <c r="AK65" s="261">
        <v>334651</v>
      </c>
      <c r="AL65" s="262">
        <v>606928</v>
      </c>
      <c r="AM65" s="261">
        <v>326407</v>
      </c>
      <c r="AN65" s="262">
        <v>586837</v>
      </c>
      <c r="AO65" s="261">
        <v>382521</v>
      </c>
      <c r="AP65" s="262">
        <v>574651</v>
      </c>
      <c r="AQ65" s="261">
        <v>469293.77964999998</v>
      </c>
      <c r="AR65" s="262">
        <v>584057.58764000004</v>
      </c>
      <c r="AS65" s="261">
        <v>444986.47</v>
      </c>
      <c r="AT65" s="262">
        <v>632235.73744000006</v>
      </c>
      <c r="AU65" s="261">
        <v>374114.67</v>
      </c>
      <c r="AV65" s="264">
        <v>701184.10449000006</v>
      </c>
      <c r="AW65" s="262">
        <v>701777.33000000007</v>
      </c>
      <c r="AX65" s="261">
        <v>430952.26928999997</v>
      </c>
      <c r="AY65" s="262">
        <v>531368.59501000005</v>
      </c>
      <c r="AZ65" s="261">
        <v>496626.04</v>
      </c>
      <c r="BA65" s="262">
        <v>607891.65221999993</v>
      </c>
    </row>
    <row r="66" spans="1:53" ht="12.75" x14ac:dyDescent="0.2">
      <c r="A66" s="269" t="s">
        <v>174</v>
      </c>
      <c r="B66" s="270" t="s">
        <v>175</v>
      </c>
      <c r="C66" s="287"/>
      <c r="D66" s="288"/>
      <c r="E66" s="289"/>
      <c r="F66" s="290"/>
      <c r="G66" s="287"/>
      <c r="H66" s="288"/>
      <c r="I66" s="287"/>
      <c r="J66" s="288"/>
      <c r="K66" s="287"/>
      <c r="L66" s="288"/>
      <c r="M66" s="287"/>
      <c r="N66" s="288"/>
      <c r="O66" s="287"/>
      <c r="P66" s="288"/>
      <c r="Q66" s="287"/>
      <c r="R66" s="288"/>
      <c r="S66" s="291"/>
      <c r="T66" s="292"/>
      <c r="U66" s="259"/>
      <c r="V66" s="260"/>
      <c r="W66" s="259">
        <v>792.995</v>
      </c>
      <c r="X66" s="260">
        <v>22599.005000000001</v>
      </c>
      <c r="Y66" s="261">
        <v>2328</v>
      </c>
      <c r="Z66" s="262">
        <v>256439</v>
      </c>
      <c r="AA66" s="259">
        <v>15036</v>
      </c>
      <c r="AB66" s="263">
        <v>456563</v>
      </c>
      <c r="AC66" s="259">
        <v>27931</v>
      </c>
      <c r="AD66" s="263">
        <v>485894</v>
      </c>
      <c r="AE66" s="261">
        <v>41874</v>
      </c>
      <c r="AF66" s="262">
        <v>386531</v>
      </c>
      <c r="AG66" s="261">
        <v>15358</v>
      </c>
      <c r="AH66" s="262">
        <v>152353</v>
      </c>
      <c r="AI66" s="261">
        <v>16415</v>
      </c>
      <c r="AJ66" s="262">
        <v>272217</v>
      </c>
      <c r="AK66" s="261">
        <v>12284</v>
      </c>
      <c r="AL66" s="262">
        <v>84983</v>
      </c>
      <c r="AM66" s="261">
        <v>3894</v>
      </c>
      <c r="AN66" s="262">
        <v>86545</v>
      </c>
      <c r="AO66" s="261">
        <v>7430</v>
      </c>
      <c r="AP66" s="262">
        <v>109537</v>
      </c>
      <c r="AQ66" s="261">
        <v>90411.889320000002</v>
      </c>
      <c r="AR66" s="262">
        <v>557048.28183999995</v>
      </c>
      <c r="AS66" s="261">
        <v>122119.12</v>
      </c>
      <c r="AT66" s="262">
        <v>646648.02159999998</v>
      </c>
      <c r="AU66" s="261">
        <v>141410.91999999998</v>
      </c>
      <c r="AV66" s="264">
        <v>722438.14674999996</v>
      </c>
      <c r="AW66" s="262">
        <v>722439.07999999984</v>
      </c>
      <c r="AX66" s="261">
        <v>175515.39540000001</v>
      </c>
      <c r="AY66" s="262">
        <v>779313.91524</v>
      </c>
      <c r="AZ66" s="261">
        <v>206432.04</v>
      </c>
      <c r="BA66" s="262">
        <v>869778.44289000006</v>
      </c>
    </row>
    <row r="67" spans="1:53" ht="12.75" x14ac:dyDescent="0.2">
      <c r="A67" s="269" t="s">
        <v>176</v>
      </c>
      <c r="B67" s="270" t="s">
        <v>113</v>
      </c>
      <c r="C67" s="287"/>
      <c r="D67" s="288"/>
      <c r="E67" s="289"/>
      <c r="F67" s="290"/>
      <c r="G67" s="287"/>
      <c r="H67" s="288"/>
      <c r="I67" s="287"/>
      <c r="J67" s="288"/>
      <c r="K67" s="287"/>
      <c r="L67" s="288"/>
      <c r="M67" s="287"/>
      <c r="N67" s="288"/>
      <c r="O67" s="287"/>
      <c r="P67" s="288"/>
      <c r="Q67" s="287"/>
      <c r="R67" s="288"/>
      <c r="S67" s="291"/>
      <c r="T67" s="292"/>
      <c r="U67" s="293"/>
      <c r="V67" s="294"/>
      <c r="W67" s="293"/>
      <c r="X67" s="294"/>
      <c r="Y67" s="295">
        <v>567</v>
      </c>
      <c r="Z67" s="296">
        <v>4240</v>
      </c>
      <c r="AA67" s="259">
        <v>109428</v>
      </c>
      <c r="AB67" s="263">
        <v>167040</v>
      </c>
      <c r="AC67" s="259">
        <v>150425</v>
      </c>
      <c r="AD67" s="263">
        <v>187771</v>
      </c>
      <c r="AE67" s="261">
        <v>525963</v>
      </c>
      <c r="AF67" s="262">
        <v>614653</v>
      </c>
      <c r="AG67" s="261">
        <v>451701</v>
      </c>
      <c r="AH67" s="262">
        <v>442810</v>
      </c>
      <c r="AI67" s="261">
        <v>525434</v>
      </c>
      <c r="AJ67" s="262">
        <v>554150</v>
      </c>
      <c r="AK67" s="261">
        <v>465322</v>
      </c>
      <c r="AL67" s="262">
        <v>509753</v>
      </c>
      <c r="AM67" s="261">
        <v>504771</v>
      </c>
      <c r="AN67" s="262">
        <v>510138</v>
      </c>
      <c r="AO67" s="261">
        <v>460299</v>
      </c>
      <c r="AP67" s="262">
        <v>585677</v>
      </c>
      <c r="AQ67" s="261">
        <v>530900.75471000001</v>
      </c>
      <c r="AR67" s="262">
        <v>680518.64886999992</v>
      </c>
      <c r="AS67" s="261">
        <v>631024.99</v>
      </c>
      <c r="AT67" s="262">
        <v>671482.24968999997</v>
      </c>
      <c r="AU67" s="261">
        <v>586939.5</v>
      </c>
      <c r="AV67" s="264">
        <v>883073.24704000005</v>
      </c>
      <c r="AW67" s="262">
        <v>871232.49999999977</v>
      </c>
      <c r="AX67" s="261">
        <v>2128453.6380400001</v>
      </c>
      <c r="AY67" s="262">
        <v>3864563.3555899998</v>
      </c>
      <c r="AZ67" s="261">
        <v>647001.94999999995</v>
      </c>
      <c r="BA67" s="262">
        <v>2237110.4761399999</v>
      </c>
    </row>
    <row r="68" spans="1:53" ht="12.75" x14ac:dyDescent="0.2">
      <c r="A68" s="269"/>
      <c r="B68" s="297" t="s">
        <v>206</v>
      </c>
      <c r="C68" s="287"/>
      <c r="D68" s="288"/>
      <c r="E68" s="289"/>
      <c r="F68" s="290"/>
      <c r="G68" s="287"/>
      <c r="H68" s="288"/>
      <c r="I68" s="287"/>
      <c r="J68" s="288"/>
      <c r="K68" s="287"/>
      <c r="L68" s="288"/>
      <c r="M68" s="287"/>
      <c r="N68" s="288"/>
      <c r="O68" s="287"/>
      <c r="P68" s="288"/>
      <c r="Q68" s="287"/>
      <c r="R68" s="288"/>
      <c r="S68" s="291"/>
      <c r="T68" s="292"/>
      <c r="U68" s="293"/>
      <c r="V68" s="294"/>
      <c r="W68" s="293"/>
      <c r="X68" s="294"/>
      <c r="Y68" s="295"/>
      <c r="Z68" s="296"/>
      <c r="AA68" s="293"/>
      <c r="AB68" s="298"/>
      <c r="AC68" s="293"/>
      <c r="AD68" s="298"/>
      <c r="AE68" s="295"/>
      <c r="AF68" s="296"/>
      <c r="AG68" s="295"/>
      <c r="AH68" s="296"/>
      <c r="AI68" s="295"/>
      <c r="AJ68" s="296"/>
      <c r="AK68" s="295"/>
      <c r="AL68" s="296"/>
      <c r="AM68" s="295"/>
      <c r="AN68" s="296"/>
      <c r="AO68" s="295"/>
      <c r="AP68" s="296"/>
      <c r="AQ68" s="295"/>
      <c r="AR68" s="296"/>
      <c r="AS68" s="295"/>
      <c r="AT68" s="296"/>
      <c r="AU68" s="295"/>
      <c r="AV68" s="299"/>
      <c r="AW68" s="296"/>
      <c r="AX68" s="295"/>
      <c r="AY68" s="296"/>
      <c r="AZ68" s="295"/>
      <c r="BA68" s="296"/>
    </row>
    <row r="69" spans="1:53" ht="12.75" x14ac:dyDescent="0.2">
      <c r="A69" s="269"/>
      <c r="B69" s="297" t="s">
        <v>207</v>
      </c>
      <c r="C69" s="287"/>
      <c r="D69" s="288"/>
      <c r="E69" s="289"/>
      <c r="F69" s="290"/>
      <c r="G69" s="287"/>
      <c r="H69" s="288"/>
      <c r="I69" s="287"/>
      <c r="J69" s="288"/>
      <c r="K69" s="287"/>
      <c r="L69" s="288"/>
      <c r="M69" s="287"/>
      <c r="N69" s="288"/>
      <c r="O69" s="287"/>
      <c r="P69" s="288"/>
      <c r="Q69" s="287"/>
      <c r="R69" s="288"/>
      <c r="S69" s="291"/>
      <c r="T69" s="292"/>
      <c r="U69" s="293"/>
      <c r="V69" s="294"/>
      <c r="W69" s="293"/>
      <c r="X69" s="294"/>
      <c r="Y69" s="295"/>
      <c r="Z69" s="296"/>
      <c r="AA69" s="293"/>
      <c r="AB69" s="298"/>
      <c r="AC69" s="293"/>
      <c r="AD69" s="298"/>
      <c r="AE69" s="295"/>
      <c r="AF69" s="296"/>
      <c r="AG69" s="295"/>
      <c r="AH69" s="296"/>
      <c r="AI69" s="295"/>
      <c r="AJ69" s="296"/>
      <c r="AK69" s="295">
        <v>2962.7056899999993</v>
      </c>
      <c r="AL69" s="296">
        <v>61479</v>
      </c>
      <c r="AM69" s="295">
        <v>16409.154430000002</v>
      </c>
      <c r="AN69" s="296">
        <v>76608</v>
      </c>
      <c r="AO69" s="295">
        <v>9270.44715</v>
      </c>
      <c r="AP69" s="296">
        <v>140395.83986000001</v>
      </c>
      <c r="AQ69" s="295">
        <v>59068.078999999998</v>
      </c>
      <c r="AR69" s="296">
        <v>231387.36</v>
      </c>
      <c r="AS69" s="295">
        <v>90522</v>
      </c>
      <c r="AT69" s="296">
        <v>239427.03855999999</v>
      </c>
      <c r="AU69" s="295">
        <v>60664.655630000001</v>
      </c>
      <c r="AV69" s="299">
        <v>265113.14696000004</v>
      </c>
      <c r="AW69" s="296">
        <v>265113.14696000004</v>
      </c>
      <c r="AX69" s="295">
        <v>45054.277549999999</v>
      </c>
      <c r="AY69" s="296">
        <v>228243.84552</v>
      </c>
      <c r="AZ69" s="295">
        <v>298559.38831000001</v>
      </c>
      <c r="BA69" s="296">
        <v>337165.12119999999</v>
      </c>
    </row>
    <row r="70" spans="1:53" ht="12.75" x14ac:dyDescent="0.2">
      <c r="A70" s="269"/>
      <c r="B70" s="297" t="s">
        <v>208</v>
      </c>
      <c r="C70" s="287"/>
      <c r="D70" s="288"/>
      <c r="E70" s="289"/>
      <c r="F70" s="290"/>
      <c r="G70" s="287"/>
      <c r="H70" s="288"/>
      <c r="I70" s="287"/>
      <c r="J70" s="288"/>
      <c r="K70" s="287"/>
      <c r="L70" s="288"/>
      <c r="M70" s="287"/>
      <c r="N70" s="288"/>
      <c r="O70" s="287"/>
      <c r="P70" s="288"/>
      <c r="Q70" s="287"/>
      <c r="R70" s="288"/>
      <c r="S70" s="291"/>
      <c r="T70" s="292"/>
      <c r="U70" s="293"/>
      <c r="V70" s="294"/>
      <c r="W70" s="293"/>
      <c r="X70" s="294"/>
      <c r="Y70" s="295"/>
      <c r="Z70" s="296"/>
      <c r="AA70" s="293"/>
      <c r="AB70" s="298"/>
      <c r="AC70" s="293"/>
      <c r="AD70" s="298"/>
      <c r="AE70" s="295"/>
      <c r="AF70" s="296"/>
      <c r="AG70" s="295"/>
      <c r="AH70" s="296"/>
      <c r="AI70" s="295"/>
      <c r="AJ70" s="296"/>
      <c r="AK70" s="295">
        <v>213624.00548999998</v>
      </c>
      <c r="AL70" s="296">
        <v>196315</v>
      </c>
      <c r="AM70" s="295">
        <v>200235.58888</v>
      </c>
      <c r="AN70" s="296">
        <v>182467</v>
      </c>
      <c r="AO70" s="295">
        <v>186994.20256999999</v>
      </c>
      <c r="AP70" s="296">
        <v>179539.48567999998</v>
      </c>
      <c r="AQ70" s="295">
        <v>187876.516</v>
      </c>
      <c r="AR70" s="296">
        <v>180767.02100000001</v>
      </c>
      <c r="AS70" s="295">
        <v>199070</v>
      </c>
      <c r="AT70" s="296">
        <v>191065.609</v>
      </c>
      <c r="AU70" s="295">
        <v>258178.65805999999</v>
      </c>
      <c r="AV70" s="299">
        <v>387158.16110000003</v>
      </c>
      <c r="AW70" s="296">
        <v>387158.16110000003</v>
      </c>
      <c r="AX70" s="295">
        <v>443820.49573999998</v>
      </c>
      <c r="AY70" s="296">
        <v>414996.42741999996</v>
      </c>
      <c r="AZ70" s="295">
        <v>650390.68261999998</v>
      </c>
      <c r="BA70" s="296">
        <v>646898.53337000008</v>
      </c>
    </row>
    <row r="71" spans="1:53" ht="12.75" x14ac:dyDescent="0.2">
      <c r="A71" s="269"/>
      <c r="B71" s="297" t="s">
        <v>209</v>
      </c>
      <c r="C71" s="287"/>
      <c r="D71" s="288"/>
      <c r="E71" s="289"/>
      <c r="F71" s="290"/>
      <c r="G71" s="287"/>
      <c r="H71" s="288"/>
      <c r="I71" s="287"/>
      <c r="J71" s="288"/>
      <c r="K71" s="287"/>
      <c r="L71" s="288"/>
      <c r="M71" s="287"/>
      <c r="N71" s="288"/>
      <c r="O71" s="287"/>
      <c r="P71" s="288"/>
      <c r="Q71" s="287"/>
      <c r="R71" s="288"/>
      <c r="S71" s="291"/>
      <c r="T71" s="292"/>
      <c r="U71" s="293"/>
      <c r="V71" s="294"/>
      <c r="W71" s="293"/>
      <c r="X71" s="294"/>
      <c r="Y71" s="295"/>
      <c r="Z71" s="296"/>
      <c r="AA71" s="293"/>
      <c r="AB71" s="298"/>
      <c r="AC71" s="293"/>
      <c r="AD71" s="298"/>
      <c r="AE71" s="295"/>
      <c r="AF71" s="296"/>
      <c r="AG71" s="295"/>
      <c r="AH71" s="296"/>
      <c r="AI71" s="295"/>
      <c r="AJ71" s="296"/>
      <c r="AK71" s="295">
        <v>650.5453</v>
      </c>
      <c r="AL71" s="296">
        <v>610</v>
      </c>
      <c r="AM71" s="295">
        <v>486.19880000000001</v>
      </c>
      <c r="AN71" s="296">
        <v>805</v>
      </c>
      <c r="AO71" s="295">
        <v>396.19754</v>
      </c>
      <c r="AP71" s="296">
        <v>376.50689999999997</v>
      </c>
      <c r="AQ71" s="295">
        <v>391.28200000000004</v>
      </c>
      <c r="AR71" s="296">
        <v>400.71699999999998</v>
      </c>
      <c r="AS71" s="295">
        <v>375</v>
      </c>
      <c r="AT71" s="296">
        <v>322.57015000000001</v>
      </c>
      <c r="AU71" s="295">
        <v>320.50528000000003</v>
      </c>
      <c r="AV71" s="299">
        <v>321.29948999999999</v>
      </c>
      <c r="AW71" s="296">
        <v>321.29948999999999</v>
      </c>
      <c r="AX71" s="295">
        <v>380.50527999999997</v>
      </c>
      <c r="AY71" s="296">
        <v>374.39491000000004</v>
      </c>
      <c r="AZ71" s="295">
        <v>532.07465000000002</v>
      </c>
      <c r="BA71" s="296">
        <v>729.87941999999998</v>
      </c>
    </row>
    <row r="72" spans="1:53" ht="12.75" x14ac:dyDescent="0.2">
      <c r="A72" s="269"/>
      <c r="B72" s="297" t="s">
        <v>210</v>
      </c>
      <c r="C72" s="287"/>
      <c r="D72" s="288"/>
      <c r="E72" s="289"/>
      <c r="F72" s="290"/>
      <c r="G72" s="287"/>
      <c r="H72" s="288"/>
      <c r="I72" s="287"/>
      <c r="J72" s="288"/>
      <c r="K72" s="287"/>
      <c r="L72" s="288"/>
      <c r="M72" s="287"/>
      <c r="N72" s="288"/>
      <c r="O72" s="287"/>
      <c r="P72" s="288"/>
      <c r="Q72" s="287"/>
      <c r="R72" s="288"/>
      <c r="S72" s="291"/>
      <c r="T72" s="292"/>
      <c r="U72" s="293"/>
      <c r="V72" s="294"/>
      <c r="W72" s="293"/>
      <c r="X72" s="294"/>
      <c r="Y72" s="295"/>
      <c r="Z72" s="296"/>
      <c r="AA72" s="293"/>
      <c r="AB72" s="298"/>
      <c r="AC72" s="293"/>
      <c r="AD72" s="298"/>
      <c r="AE72" s="295"/>
      <c r="AF72" s="296"/>
      <c r="AG72" s="295"/>
      <c r="AH72" s="296"/>
      <c r="AI72" s="295"/>
      <c r="AJ72" s="296"/>
      <c r="AK72" s="295">
        <v>680.2432699999996</v>
      </c>
      <c r="AL72" s="296">
        <v>1509</v>
      </c>
      <c r="AM72" s="295">
        <v>866.31327999999996</v>
      </c>
      <c r="AN72" s="296">
        <v>1932</v>
      </c>
      <c r="AO72" s="295">
        <v>856.44461000000001</v>
      </c>
      <c r="AP72" s="296">
        <v>2570.1070099999997</v>
      </c>
      <c r="AQ72" s="295">
        <v>1654.2139999999999</v>
      </c>
      <c r="AR72" s="296">
        <v>3672.1750000000002</v>
      </c>
      <c r="AS72" s="295">
        <v>2012</v>
      </c>
      <c r="AT72" s="296">
        <v>3611.6917300000005</v>
      </c>
      <c r="AU72" s="295">
        <v>1493.8030799999999</v>
      </c>
      <c r="AV72" s="299">
        <v>4644.6877400000012</v>
      </c>
      <c r="AW72" s="296">
        <v>4644.6877400000012</v>
      </c>
      <c r="AX72" s="295">
        <v>2064.0034400000004</v>
      </c>
      <c r="AY72" s="296">
        <v>4610.8245500000012</v>
      </c>
      <c r="AZ72" s="295">
        <v>6920.6920900000014</v>
      </c>
      <c r="BA72" s="296">
        <v>8064.7876100000003</v>
      </c>
    </row>
    <row r="73" spans="1:53" ht="24.75" thickBot="1" x14ac:dyDescent="0.25">
      <c r="A73" s="88" t="s">
        <v>177</v>
      </c>
      <c r="B73" s="89" t="s">
        <v>178</v>
      </c>
      <c r="C73" s="11">
        <v>11809</v>
      </c>
      <c r="D73" s="90">
        <v>15897</v>
      </c>
      <c r="E73" s="15">
        <v>13788.251141608136</v>
      </c>
      <c r="F73" s="91">
        <v>14646.748858391864</v>
      </c>
      <c r="G73" s="11">
        <v>312318.34937096428</v>
      </c>
      <c r="H73" s="90">
        <v>383265.65062903572</v>
      </c>
      <c r="I73" s="11">
        <v>400039</v>
      </c>
      <c r="J73" s="90">
        <v>385079</v>
      </c>
      <c r="K73" s="11">
        <v>445084</v>
      </c>
      <c r="L73" s="90">
        <v>520610</v>
      </c>
      <c r="M73" s="11">
        <v>514981</v>
      </c>
      <c r="N73" s="90">
        <v>650063</v>
      </c>
      <c r="O73" s="11">
        <v>598303.67076000001</v>
      </c>
      <c r="P73" s="90">
        <v>741616.62878000003</v>
      </c>
      <c r="Q73" s="11">
        <v>717604</v>
      </c>
      <c r="R73" s="90">
        <v>796041</v>
      </c>
      <c r="S73" s="44">
        <v>10907</v>
      </c>
      <c r="T73" s="92">
        <v>16018</v>
      </c>
      <c r="U73" s="300">
        <v>15564</v>
      </c>
      <c r="V73" s="301">
        <v>26675</v>
      </c>
      <c r="W73" s="300">
        <v>14593.498030000001</v>
      </c>
      <c r="X73" s="301">
        <v>21746.501970000001</v>
      </c>
      <c r="Y73" s="302">
        <v>15035</v>
      </c>
      <c r="Z73" s="303">
        <v>16984</v>
      </c>
      <c r="AA73" s="300">
        <v>8314</v>
      </c>
      <c r="AB73" s="304">
        <v>25209</v>
      </c>
      <c r="AC73" s="300">
        <v>21999</v>
      </c>
      <c r="AD73" s="304">
        <v>23022</v>
      </c>
      <c r="AE73" s="302">
        <v>16916</v>
      </c>
      <c r="AF73" s="305">
        <v>21172</v>
      </c>
      <c r="AG73" s="302">
        <v>21111</v>
      </c>
      <c r="AH73" s="305">
        <v>35440</v>
      </c>
      <c r="AI73" s="302">
        <v>11235</v>
      </c>
      <c r="AJ73" s="305">
        <v>31934</v>
      </c>
      <c r="AK73" s="302">
        <v>26570</v>
      </c>
      <c r="AL73" s="305">
        <v>29932</v>
      </c>
      <c r="AM73" s="302">
        <v>18142</v>
      </c>
      <c r="AN73" s="305">
        <v>27208</v>
      </c>
      <c r="AO73" s="302">
        <v>19949</v>
      </c>
      <c r="AP73" s="303">
        <v>21257</v>
      </c>
      <c r="AQ73" s="302">
        <v>19546.320469999999</v>
      </c>
      <c r="AR73" s="303">
        <v>16424.316940000001</v>
      </c>
      <c r="AS73" s="302">
        <v>21268.074970000001</v>
      </c>
      <c r="AT73" s="303">
        <v>25757.502130000001</v>
      </c>
      <c r="AU73" s="302">
        <v>17816.34</v>
      </c>
      <c r="AV73" s="306">
        <v>228584.7525</v>
      </c>
      <c r="AW73" s="305">
        <v>978584.65999999992</v>
      </c>
      <c r="AX73" s="302">
        <v>97433.02436000001</v>
      </c>
      <c r="AY73" s="303">
        <v>6871.9362899999996</v>
      </c>
      <c r="AZ73" s="302">
        <v>20527.59</v>
      </c>
      <c r="BA73" s="303">
        <v>23160.03715</v>
      </c>
    </row>
    <row r="74" spans="1:53" ht="12.75" x14ac:dyDescent="0.2">
      <c r="A74" s="10"/>
      <c r="B74" s="10"/>
      <c r="C74" s="9"/>
      <c r="D74" s="9"/>
      <c r="E74" s="9"/>
      <c r="F74" s="9"/>
      <c r="G74" s="9"/>
      <c r="H74" s="9"/>
      <c r="I74" s="9"/>
      <c r="J74" s="9"/>
      <c r="K74" s="10"/>
      <c r="L74" s="10"/>
      <c r="M74" s="9"/>
      <c r="N74" s="9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W74" s="131" t="s">
        <v>249</v>
      </c>
      <c r="BA74" s="131" t="s">
        <v>315</v>
      </c>
    </row>
    <row r="75" spans="1:53" ht="14.25" x14ac:dyDescent="0.2">
      <c r="A75" s="10"/>
      <c r="B75" s="26" t="s">
        <v>67</v>
      </c>
      <c r="C75" s="10"/>
      <c r="D75" s="10"/>
      <c r="E75" s="10"/>
      <c r="F75" s="10"/>
      <c r="G75" s="10"/>
      <c r="H75" s="10"/>
      <c r="I75" s="9"/>
      <c r="J75" s="9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9"/>
      <c r="AP75" s="9"/>
      <c r="AR75" s="9"/>
    </row>
    <row r="76" spans="1:53" ht="12.7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9"/>
      <c r="N76" s="9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</row>
    <row r="77" spans="1:53" ht="12.7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T77" s="2"/>
      <c r="AW77" s="2"/>
    </row>
    <row r="78" spans="1:53" ht="12.7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</row>
  </sheetData>
  <mergeCells count="2">
    <mergeCell ref="A3:A4"/>
    <mergeCell ref="B3:B4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46A9E-2EBB-4332-AE1B-4C94C55DA486}">
  <sheetPr>
    <pageSetUpPr fitToPage="1"/>
  </sheetPr>
  <dimension ref="A1:Y75"/>
  <sheetViews>
    <sheetView zoomScale="85" zoomScaleNormal="85" workbookViewId="0">
      <pane xSplit="3" ySplit="4" topLeftCell="P5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x14ac:dyDescent="0.25"/>
  <cols>
    <col min="1" max="1" width="8.28515625" style="198" customWidth="1"/>
    <col min="2" max="2" width="100.5703125" style="198" customWidth="1"/>
    <col min="3" max="3" width="9.140625" style="198"/>
    <col min="4" max="15" width="16.7109375" style="198" hidden="1" customWidth="1"/>
    <col min="16" max="20" width="16.7109375" style="198" customWidth="1"/>
    <col min="21" max="21" width="16.7109375" style="195" customWidth="1"/>
    <col min="22" max="25" width="16.7109375" style="198" customWidth="1"/>
    <col min="26" max="16384" width="9.140625" style="198"/>
  </cols>
  <sheetData>
    <row r="1" spans="1:25" ht="18" x14ac:dyDescent="0.25">
      <c r="A1" s="124" t="s">
        <v>359</v>
      </c>
      <c r="U1" s="200"/>
    </row>
    <row r="2" spans="1:25" ht="15" customHeight="1" thickBot="1" x14ac:dyDescent="0.3">
      <c r="A2" s="138"/>
      <c r="B2" s="139"/>
      <c r="U2" s="198"/>
    </row>
    <row r="3" spans="1:25" ht="15.75" thickTop="1" x14ac:dyDescent="0.25">
      <c r="A3" s="396" t="s">
        <v>256</v>
      </c>
      <c r="B3" s="398" t="s">
        <v>115</v>
      </c>
      <c r="C3" s="400" t="s">
        <v>257</v>
      </c>
      <c r="D3" s="140" t="s">
        <v>330</v>
      </c>
      <c r="E3" s="140" t="s">
        <v>331</v>
      </c>
      <c r="F3" s="140" t="s">
        <v>332</v>
      </c>
      <c r="G3" s="140" t="s">
        <v>333</v>
      </c>
      <c r="H3" s="140" t="s">
        <v>328</v>
      </c>
      <c r="I3" s="140" t="s">
        <v>329</v>
      </c>
      <c r="J3" s="140" t="s">
        <v>326</v>
      </c>
      <c r="K3" s="140" t="s">
        <v>327</v>
      </c>
      <c r="L3" s="140" t="s">
        <v>324</v>
      </c>
      <c r="M3" s="140" t="s">
        <v>325</v>
      </c>
      <c r="N3" s="140" t="s">
        <v>322</v>
      </c>
      <c r="O3" s="140" t="s">
        <v>323</v>
      </c>
      <c r="P3" s="140" t="s">
        <v>321</v>
      </c>
      <c r="Q3" s="140" t="s">
        <v>320</v>
      </c>
      <c r="R3" s="140" t="s">
        <v>318</v>
      </c>
      <c r="S3" s="140" t="s">
        <v>319</v>
      </c>
      <c r="T3" s="140" t="s">
        <v>317</v>
      </c>
      <c r="U3" s="140" t="s">
        <v>316</v>
      </c>
      <c r="V3" s="140" t="s">
        <v>258</v>
      </c>
      <c r="W3" s="140" t="s">
        <v>259</v>
      </c>
      <c r="X3" s="140" t="s">
        <v>335</v>
      </c>
      <c r="Y3" s="141" t="s">
        <v>336</v>
      </c>
    </row>
    <row r="4" spans="1:25" ht="15.75" thickBot="1" x14ac:dyDescent="0.3">
      <c r="A4" s="397"/>
      <c r="B4" s="399"/>
      <c r="C4" s="401"/>
      <c r="D4" s="142" t="s">
        <v>260</v>
      </c>
      <c r="E4" s="142" t="s">
        <v>260</v>
      </c>
      <c r="F4" s="142" t="s">
        <v>260</v>
      </c>
      <c r="G4" s="142" t="s">
        <v>260</v>
      </c>
      <c r="H4" s="142" t="s">
        <v>260</v>
      </c>
      <c r="I4" s="142" t="s">
        <v>260</v>
      </c>
      <c r="J4" s="142" t="s">
        <v>260</v>
      </c>
      <c r="K4" s="142" t="s">
        <v>260</v>
      </c>
      <c r="L4" s="142" t="s">
        <v>260</v>
      </c>
      <c r="M4" s="142" t="s">
        <v>260</v>
      </c>
      <c r="N4" s="142" t="s">
        <v>260</v>
      </c>
      <c r="O4" s="142" t="s">
        <v>260</v>
      </c>
      <c r="P4" s="142" t="s">
        <v>260</v>
      </c>
      <c r="Q4" s="142" t="s">
        <v>260</v>
      </c>
      <c r="R4" s="142" t="s">
        <v>260</v>
      </c>
      <c r="S4" s="142" t="s">
        <v>260</v>
      </c>
      <c r="T4" s="142" t="s">
        <v>260</v>
      </c>
      <c r="U4" s="142" t="s">
        <v>260</v>
      </c>
      <c r="V4" s="142" t="s">
        <v>260</v>
      </c>
      <c r="W4" s="142" t="s">
        <v>260</v>
      </c>
      <c r="X4" s="142" t="s">
        <v>260</v>
      </c>
      <c r="Y4" s="143" t="s">
        <v>260</v>
      </c>
    </row>
    <row r="5" spans="1:25" ht="16.5" thickTop="1" thickBot="1" x14ac:dyDescent="0.3">
      <c r="A5" s="144"/>
      <c r="B5" s="145"/>
      <c r="C5" s="146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7"/>
      <c r="V5" s="147"/>
      <c r="W5" s="148"/>
      <c r="X5" s="147"/>
      <c r="Y5" s="149"/>
    </row>
    <row r="6" spans="1:25" ht="28.5" customHeight="1" thickBot="1" x14ac:dyDescent="0.3">
      <c r="A6" s="150" t="s">
        <v>2</v>
      </c>
      <c r="B6" s="151" t="s">
        <v>261</v>
      </c>
      <c r="C6" s="152" t="s">
        <v>262</v>
      </c>
      <c r="D6" s="153">
        <f t="shared" ref="D6:T6" si="0">SUM(D8,D29,D41,D45:D47,D50,D53:D55,D61)</f>
        <v>113938180</v>
      </c>
      <c r="E6" s="153">
        <f t="shared" si="0"/>
        <v>120007188</v>
      </c>
      <c r="F6" s="153">
        <f t="shared" si="0"/>
        <v>119220173</v>
      </c>
      <c r="G6" s="153">
        <f t="shared" si="0"/>
        <v>122744249</v>
      </c>
      <c r="H6" s="153">
        <f t="shared" si="0"/>
        <v>124441672</v>
      </c>
      <c r="I6" s="153">
        <f t="shared" si="0"/>
        <v>128904039</v>
      </c>
      <c r="J6" s="153">
        <f t="shared" si="0"/>
        <v>131480237</v>
      </c>
      <c r="K6" s="153">
        <f t="shared" si="0"/>
        <v>135715103</v>
      </c>
      <c r="L6" s="153">
        <f t="shared" si="0"/>
        <v>139806651.79525</v>
      </c>
      <c r="M6" s="153">
        <f t="shared" si="0"/>
        <v>145525775.23431</v>
      </c>
      <c r="N6" s="153">
        <f t="shared" si="0"/>
        <v>150860945.00297004</v>
      </c>
      <c r="O6" s="153">
        <f t="shared" si="0"/>
        <v>160107596.05467823</v>
      </c>
      <c r="P6" s="153">
        <f t="shared" si="0"/>
        <v>161204729.24541518</v>
      </c>
      <c r="Q6" s="153">
        <f t="shared" si="0"/>
        <v>197817827.51494479</v>
      </c>
      <c r="R6" s="153">
        <f t="shared" si="0"/>
        <v>179717591.45444995</v>
      </c>
      <c r="S6" s="153">
        <f t="shared" si="0"/>
        <v>224657785.91600996</v>
      </c>
      <c r="T6" s="153">
        <f t="shared" si="0"/>
        <v>199908173.11999995</v>
      </c>
      <c r="U6" s="153">
        <f>SUM(U8,U29,U41,U45:U47,U50,U53:U55,U61)</f>
        <v>218209495.65116003</v>
      </c>
      <c r="V6" s="153">
        <f>SUM(V8,V29,V41,V45:V47,V50,V53:V55,V61)</f>
        <v>219593449.38700005</v>
      </c>
      <c r="W6" s="153">
        <f>SUM(W8,W29,W41,W45:W47,W50,W53:W55,W61)</f>
        <v>237039499.16589007</v>
      </c>
      <c r="X6" s="153">
        <f>SUM(X8,X29,X41,X45:X47,X50,X53:X55,X61)</f>
        <v>245271724.14107001</v>
      </c>
      <c r="Y6" s="345">
        <f>SUM(Y8,Y29,Y41,Y45:Y47,Y50,Y53:Y55,Y61)</f>
        <v>259308930.04414999</v>
      </c>
    </row>
    <row r="7" spans="1:25" x14ac:dyDescent="0.25">
      <c r="A7" s="154"/>
      <c r="B7" s="155" t="s">
        <v>105</v>
      </c>
      <c r="C7" s="15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57"/>
      <c r="W7" s="158"/>
      <c r="X7" s="157"/>
      <c r="Y7" s="159"/>
    </row>
    <row r="8" spans="1:25" ht="35.25" customHeight="1" x14ac:dyDescent="0.25">
      <c r="A8" s="160">
        <v>1</v>
      </c>
      <c r="B8" s="307" t="s">
        <v>263</v>
      </c>
      <c r="C8" s="340" t="s">
        <v>262</v>
      </c>
      <c r="D8" s="308">
        <f t="shared" ref="D8:T8" si="1">SUM(D9:D10,D15:D17,D20:D21,D27:D28)</f>
        <v>30686453</v>
      </c>
      <c r="E8" s="308">
        <f t="shared" si="1"/>
        <v>31918243</v>
      </c>
      <c r="F8" s="308">
        <f t="shared" si="1"/>
        <v>32046470</v>
      </c>
      <c r="G8" s="308">
        <f t="shared" si="1"/>
        <v>32737948</v>
      </c>
      <c r="H8" s="308">
        <f t="shared" si="1"/>
        <v>33833657</v>
      </c>
      <c r="I8" s="308">
        <f t="shared" si="1"/>
        <v>35214587</v>
      </c>
      <c r="J8" s="308">
        <f t="shared" si="1"/>
        <v>35227990</v>
      </c>
      <c r="K8" s="308">
        <f t="shared" si="1"/>
        <v>36943421</v>
      </c>
      <c r="L8" s="308">
        <f t="shared" si="1"/>
        <v>36323024.464000002</v>
      </c>
      <c r="M8" s="308">
        <f t="shared" si="1"/>
        <v>38711269.961199999</v>
      </c>
      <c r="N8" s="308">
        <f t="shared" si="1"/>
        <v>39064704.95000001</v>
      </c>
      <c r="O8" s="308">
        <f t="shared" si="1"/>
        <v>43894559.355190009</v>
      </c>
      <c r="P8" s="308">
        <f t="shared" si="1"/>
        <v>42456667.350999996</v>
      </c>
      <c r="Q8" s="308">
        <f t="shared" si="1"/>
        <v>58074023.649000004</v>
      </c>
      <c r="R8" s="308">
        <f t="shared" si="1"/>
        <v>53192615.497439995</v>
      </c>
      <c r="S8" s="308">
        <f t="shared" si="1"/>
        <v>56192432.817620002</v>
      </c>
      <c r="T8" s="308">
        <f t="shared" si="1"/>
        <v>56391270.339999996</v>
      </c>
      <c r="U8" s="308">
        <f>SUM(U9:U10,U15:U17,U20:U21,U27:U28)</f>
        <v>57776017.760389999</v>
      </c>
      <c r="V8" s="308">
        <f>SUM(V9:V10,V15:V17,V20:V21,V27:V28)</f>
        <v>60035080.595610008</v>
      </c>
      <c r="W8" s="308">
        <f>SUM(W9:W10,W15:W17,W20:W21,W27:W28)</f>
        <v>64858556.655430004</v>
      </c>
      <c r="X8" s="308">
        <f>SUM(X9:X10,X15:X17,X20:X21,X27:X28)</f>
        <v>69154452.915590003</v>
      </c>
      <c r="Y8" s="333">
        <f>SUM(Y9:Y10,Y15:Y17,Y20:Y21,Y27:Y28)</f>
        <v>74844763.560289994</v>
      </c>
    </row>
    <row r="9" spans="1:25" x14ac:dyDescent="0.25">
      <c r="A9" s="161" t="s">
        <v>117</v>
      </c>
      <c r="B9" s="309" t="s">
        <v>264</v>
      </c>
      <c r="C9" s="340" t="s">
        <v>262</v>
      </c>
      <c r="D9" s="310">
        <f>Naklady_puvodni_cleneni_do_2022!AI9</f>
        <v>5315320</v>
      </c>
      <c r="E9" s="310">
        <f>Naklady_puvodni_cleneni_do_2022!AJ9</f>
        <v>4743466</v>
      </c>
      <c r="F9" s="310">
        <f>Naklady_puvodni_cleneni_do_2022!AK9</f>
        <v>5532126</v>
      </c>
      <c r="G9" s="310">
        <f>Naklady_puvodni_cleneni_do_2022!AL9</f>
        <v>4853018</v>
      </c>
      <c r="H9" s="310">
        <f>Naklady_puvodni_cleneni_do_2022!AM9</f>
        <v>5732094</v>
      </c>
      <c r="I9" s="310">
        <f>Naklady_puvodni_cleneni_do_2022!AN9</f>
        <v>4963624</v>
      </c>
      <c r="J9" s="310">
        <f>Naklady_puvodni_cleneni_do_2022!AO9</f>
        <v>5846000</v>
      </c>
      <c r="K9" s="310">
        <f>Naklady_puvodni_cleneni_do_2022!AP9</f>
        <v>5085949</v>
      </c>
      <c r="L9" s="310">
        <f>Naklady_puvodni_cleneni_do_2022!AQ9</f>
        <v>5864440.9486199999</v>
      </c>
      <c r="M9" s="310">
        <f>Naklady_puvodni_cleneni_do_2022!AR9</f>
        <v>5284342.3934300002</v>
      </c>
      <c r="N9" s="310">
        <f>Naklady_puvodni_cleneni_do_2022!AS9</f>
        <v>6439364.3499999996</v>
      </c>
      <c r="O9" s="310">
        <f>Naklady_puvodni_cleneni_do_2022!AT9</f>
        <v>5725485.4249100005</v>
      </c>
      <c r="P9" s="310">
        <f>Naklady_puvodni_cleneni_do_2022!AU9</f>
        <v>6016111.0099999998</v>
      </c>
      <c r="Q9" s="310">
        <f>Naklady_puvodni_cleneni_do_2022!AW9</f>
        <v>7682066.9899999984</v>
      </c>
      <c r="R9" s="310">
        <f>Naklady_puvodni_cleneni_do_2022!AX9</f>
        <v>7200263.1149000004</v>
      </c>
      <c r="S9" s="310">
        <f>Naklady_puvodni_cleneni_do_2022!AY9</f>
        <v>6643599.6737000011</v>
      </c>
      <c r="T9" s="310">
        <f>Naklady_puvodni_cleneni_do_2022!AZ9</f>
        <v>8082903.2800000003</v>
      </c>
      <c r="U9" s="310">
        <f>Naklady_puvodni_cleneni_do_2022!BA9</f>
        <v>7082423.6712299995</v>
      </c>
      <c r="V9" s="311">
        <v>8937973.8167599998</v>
      </c>
      <c r="W9" s="341">
        <v>8013977.5856900001</v>
      </c>
      <c r="X9" s="311">
        <v>10039832.971480001</v>
      </c>
      <c r="Y9" s="334">
        <v>9187761.6130199991</v>
      </c>
    </row>
    <row r="10" spans="1:25" x14ac:dyDescent="0.25">
      <c r="A10" s="161" t="s">
        <v>118</v>
      </c>
      <c r="B10" s="312" t="s">
        <v>265</v>
      </c>
      <c r="C10" s="340" t="s">
        <v>262</v>
      </c>
      <c r="D10" s="308">
        <f t="shared" ref="D10:T10" si="2">SUM(D11:D12)</f>
        <v>6734357</v>
      </c>
      <c r="E10" s="308">
        <f t="shared" si="2"/>
        <v>6856240</v>
      </c>
      <c r="F10" s="308">
        <f t="shared" si="2"/>
        <v>7074846</v>
      </c>
      <c r="G10" s="308">
        <f t="shared" si="2"/>
        <v>7313903</v>
      </c>
      <c r="H10" s="308">
        <f t="shared" si="2"/>
        <v>7375957</v>
      </c>
      <c r="I10" s="308">
        <f t="shared" si="2"/>
        <v>7436958</v>
      </c>
      <c r="J10" s="308">
        <f t="shared" si="2"/>
        <v>7687911</v>
      </c>
      <c r="K10" s="308">
        <f t="shared" si="2"/>
        <v>7778659</v>
      </c>
      <c r="L10" s="308">
        <f t="shared" si="2"/>
        <v>7893035.64934</v>
      </c>
      <c r="M10" s="308">
        <f t="shared" si="2"/>
        <v>8089533.9153899997</v>
      </c>
      <c r="N10" s="308">
        <f t="shared" si="2"/>
        <v>8354028.3599999994</v>
      </c>
      <c r="O10" s="308">
        <f t="shared" si="2"/>
        <v>8907111.5349199995</v>
      </c>
      <c r="P10" s="308">
        <f t="shared" si="2"/>
        <v>8967766.720999999</v>
      </c>
      <c r="Q10" s="308">
        <f t="shared" si="2"/>
        <v>11947809.279000001</v>
      </c>
      <c r="R10" s="308">
        <f t="shared" si="2"/>
        <v>12679602.592939999</v>
      </c>
      <c r="S10" s="308">
        <f t="shared" si="2"/>
        <v>12465392.798389999</v>
      </c>
      <c r="T10" s="308">
        <f t="shared" si="2"/>
        <v>12538669.050000001</v>
      </c>
      <c r="U10" s="308">
        <f t="shared" ref="U10" si="3">SUM(U11:U12)</f>
        <v>12654283.296260001</v>
      </c>
      <c r="V10" s="308">
        <f>SUM(V11:V12)</f>
        <v>13492829.70208</v>
      </c>
      <c r="W10" s="348">
        <f>SUM(W11:W12)</f>
        <v>13704808.30092</v>
      </c>
      <c r="X10" s="308">
        <f>SUM(X11:X12)</f>
        <v>15448984.72242</v>
      </c>
      <c r="Y10" s="333">
        <f>SUM(Y11:Y12)</f>
        <v>16128673.541099999</v>
      </c>
    </row>
    <row r="11" spans="1:25" x14ac:dyDescent="0.25">
      <c r="A11" s="162" t="s">
        <v>229</v>
      </c>
      <c r="B11" s="313" t="s">
        <v>266</v>
      </c>
      <c r="C11" s="340" t="s">
        <v>262</v>
      </c>
      <c r="D11" s="310">
        <f>Naklady_puvodni_cleneni_do_2022!AI11</f>
        <v>4570498</v>
      </c>
      <c r="E11" s="310">
        <f>Naklady_puvodni_cleneni_do_2022!AJ11</f>
        <v>4733626</v>
      </c>
      <c r="F11" s="310">
        <f>Naklady_puvodni_cleneni_do_2022!AK11</f>
        <v>4942254</v>
      </c>
      <c r="G11" s="310">
        <f>Naklady_puvodni_cleneni_do_2022!AL11</f>
        <v>5144263.0255413195</v>
      </c>
      <c r="H11" s="310">
        <f>Naklady_puvodni_cleneni_do_2022!AM11</f>
        <v>5118618</v>
      </c>
      <c r="I11" s="310">
        <f>Naklady_puvodni_cleneni_do_2022!AN11</f>
        <v>5178239</v>
      </c>
      <c r="J11" s="310">
        <f>Naklady_puvodni_cleneni_do_2022!AO11</f>
        <v>5328199</v>
      </c>
      <c r="K11" s="310">
        <f>Naklady_puvodni_cleneni_do_2022!AP11</f>
        <v>5425692</v>
      </c>
      <c r="L11" s="310">
        <f>Naklady_puvodni_cleneni_do_2022!AQ11</f>
        <v>5479857.919730668</v>
      </c>
      <c r="M11" s="310">
        <f>Naklady_puvodni_cleneni_do_2022!AR11</f>
        <v>5689439.0246064225</v>
      </c>
      <c r="N11" s="310">
        <f>Naklady_puvodni_cleneni_do_2022!AS11</f>
        <v>5828106.0499999998</v>
      </c>
      <c r="O11" s="310">
        <f>Naklady_puvodni_cleneni_do_2022!AT11</f>
        <v>6350774.9354454111</v>
      </c>
      <c r="P11" s="310">
        <f>Naklady_puvodni_cleneni_do_2022!AU11</f>
        <v>6179402.0309999995</v>
      </c>
      <c r="Q11" s="310">
        <f>Naklady_puvodni_cleneni_do_2022!AW11</f>
        <v>8371602.9690000005</v>
      </c>
      <c r="R11" s="310">
        <f>Naklady_puvodni_cleneni_do_2022!AX11</f>
        <v>9135241.8390488513</v>
      </c>
      <c r="S11" s="310">
        <f>Naklady_puvodni_cleneni_do_2022!AY11</f>
        <v>9109419.6417334732</v>
      </c>
      <c r="T11" s="310">
        <f>Naklady_puvodni_cleneni_do_2022!AZ11</f>
        <v>8437185.5300000012</v>
      </c>
      <c r="U11" s="310">
        <f>Naklady_puvodni_cleneni_do_2022!BA11</f>
        <v>8690981.3263125066</v>
      </c>
      <c r="V11" s="311">
        <v>8946194.1043559015</v>
      </c>
      <c r="W11" s="341">
        <v>9415903.9996040259</v>
      </c>
      <c r="X11" s="311">
        <v>10364247.048616664</v>
      </c>
      <c r="Y11" s="334">
        <v>11084235.890546713</v>
      </c>
    </row>
    <row r="12" spans="1:25" x14ac:dyDescent="0.25">
      <c r="A12" s="162" t="s">
        <v>230</v>
      </c>
      <c r="B12" s="314" t="s">
        <v>267</v>
      </c>
      <c r="C12" s="340" t="s">
        <v>262</v>
      </c>
      <c r="D12" s="310">
        <f>Naklady_puvodni_cleneni_do_2022!AI12</f>
        <v>2163859</v>
      </c>
      <c r="E12" s="310">
        <f>Naklady_puvodni_cleneni_do_2022!AJ12</f>
        <v>2122614</v>
      </c>
      <c r="F12" s="310">
        <f>Naklady_puvodni_cleneni_do_2022!AK12</f>
        <v>2132592</v>
      </c>
      <c r="G12" s="310">
        <f>Naklady_puvodni_cleneni_do_2022!AL12</f>
        <v>2169639.9744586805</v>
      </c>
      <c r="H12" s="310">
        <f>Naklady_puvodni_cleneni_do_2022!AM12</f>
        <v>2257339</v>
      </c>
      <c r="I12" s="310">
        <f>Naklady_puvodni_cleneni_do_2022!AN12</f>
        <v>2258719</v>
      </c>
      <c r="J12" s="310">
        <f>Naklady_puvodni_cleneni_do_2022!AO12</f>
        <v>2359712</v>
      </c>
      <c r="K12" s="310">
        <f>Naklady_puvodni_cleneni_do_2022!AP12</f>
        <v>2352967</v>
      </c>
      <c r="L12" s="310">
        <f>Naklady_puvodni_cleneni_do_2022!AQ12</f>
        <v>2413177.729609332</v>
      </c>
      <c r="M12" s="310">
        <f>Naklady_puvodni_cleneni_do_2022!AR12</f>
        <v>2400094.8907835772</v>
      </c>
      <c r="N12" s="310">
        <f>Naklady_puvodni_cleneni_do_2022!AS12</f>
        <v>2525922.31</v>
      </c>
      <c r="O12" s="310">
        <f>Naklady_puvodni_cleneni_do_2022!AT12</f>
        <v>2556336.5994745884</v>
      </c>
      <c r="P12" s="310">
        <f>Naklady_puvodni_cleneni_do_2022!AU12</f>
        <v>2788364.69</v>
      </c>
      <c r="Q12" s="310">
        <f>Naklady_puvodni_cleneni_do_2022!AW12</f>
        <v>3576206.3100000005</v>
      </c>
      <c r="R12" s="310">
        <f>Naklady_puvodni_cleneni_do_2022!AX12</f>
        <v>3544360.7538911481</v>
      </c>
      <c r="S12" s="310">
        <f>Naklady_puvodni_cleneni_do_2022!AY12</f>
        <v>3355973.156656526</v>
      </c>
      <c r="T12" s="310">
        <f>Naklady_puvodni_cleneni_do_2022!AZ12</f>
        <v>4101483.52</v>
      </c>
      <c r="U12" s="310">
        <f>Naklady_puvodni_cleneni_do_2022!BA12</f>
        <v>3963301.9699474941</v>
      </c>
      <c r="V12" s="311">
        <v>4546635.5977240978</v>
      </c>
      <c r="W12" s="341">
        <v>4288904.3013159744</v>
      </c>
      <c r="X12" s="311">
        <v>5084737.673803336</v>
      </c>
      <c r="Y12" s="334">
        <v>5044437.650553287</v>
      </c>
    </row>
    <row r="13" spans="1:25" x14ac:dyDescent="0.25">
      <c r="A13" s="162"/>
      <c r="B13" s="342" t="s">
        <v>337</v>
      </c>
      <c r="C13" s="34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1"/>
      <c r="W13" s="341"/>
      <c r="X13" s="311">
        <v>201889</v>
      </c>
      <c r="Y13" s="334">
        <v>365776</v>
      </c>
    </row>
    <row r="14" spans="1:25" x14ac:dyDescent="0.25">
      <c r="A14" s="162"/>
      <c r="B14" s="342" t="s">
        <v>338</v>
      </c>
      <c r="C14" s="34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1"/>
      <c r="W14" s="341"/>
      <c r="X14" s="311">
        <v>583672</v>
      </c>
      <c r="Y14" s="334">
        <v>536800</v>
      </c>
    </row>
    <row r="15" spans="1:25" x14ac:dyDescent="0.25">
      <c r="A15" s="161" t="s">
        <v>119</v>
      </c>
      <c r="B15" s="312" t="s">
        <v>268</v>
      </c>
      <c r="C15" s="340" t="s">
        <v>262</v>
      </c>
      <c r="D15" s="310">
        <f>Naklady_puvodni_cleneni_do_2022!AI13</f>
        <v>1683991</v>
      </c>
      <c r="E15" s="310">
        <f>Naklady_puvodni_cleneni_do_2022!AJ13</f>
        <v>1778949</v>
      </c>
      <c r="F15" s="310">
        <f>Naklady_puvodni_cleneni_do_2022!AK13</f>
        <v>1709287</v>
      </c>
      <c r="G15" s="310">
        <f>Naklady_puvodni_cleneni_do_2022!AL13</f>
        <v>1790014</v>
      </c>
      <c r="H15" s="310">
        <f>Naklady_puvodni_cleneni_do_2022!AM13</f>
        <v>1813653</v>
      </c>
      <c r="I15" s="310">
        <f>Naklady_puvodni_cleneni_do_2022!AN13</f>
        <v>1951933</v>
      </c>
      <c r="J15" s="310">
        <f>Naklady_puvodni_cleneni_do_2022!AO13</f>
        <v>1844263</v>
      </c>
      <c r="K15" s="310">
        <f>Naklady_puvodni_cleneni_do_2022!AP13</f>
        <v>2068103</v>
      </c>
      <c r="L15" s="310">
        <f>Naklady_puvodni_cleneni_do_2022!AQ13</f>
        <v>1898617.66472</v>
      </c>
      <c r="M15" s="310">
        <f>Naklady_puvodni_cleneni_do_2022!AR13</f>
        <v>2121242.67337</v>
      </c>
      <c r="N15" s="310">
        <f>Naklady_puvodni_cleneni_do_2022!AS13</f>
        <v>1994638.47</v>
      </c>
      <c r="O15" s="310">
        <f>Naklady_puvodni_cleneni_do_2022!AT13</f>
        <v>2350430.8055699999</v>
      </c>
      <c r="P15" s="310">
        <f>Naklady_puvodni_cleneni_do_2022!AU13</f>
        <v>2286289.89</v>
      </c>
      <c r="Q15" s="310">
        <f>Naklady_puvodni_cleneni_do_2022!AW13</f>
        <v>3011330.1100000003</v>
      </c>
      <c r="R15" s="310">
        <f>Naklady_puvodni_cleneni_do_2022!AX13</f>
        <v>2492907.4468800002</v>
      </c>
      <c r="S15" s="310">
        <f>Naklady_puvodni_cleneni_do_2022!AY13</f>
        <v>2558420.395</v>
      </c>
      <c r="T15" s="310">
        <f>Naklady_puvodni_cleneni_do_2022!AZ13</f>
        <v>2718673.43</v>
      </c>
      <c r="U15" s="310">
        <f>Naklady_puvodni_cleneni_do_2022!BA13</f>
        <v>2903651.5548999999</v>
      </c>
      <c r="V15" s="311">
        <v>2876848.7910699998</v>
      </c>
      <c r="W15" s="341">
        <v>3190320.1895400002</v>
      </c>
      <c r="X15" s="311">
        <v>3225108.4321400002</v>
      </c>
      <c r="Y15" s="334">
        <v>3640647.1653200001</v>
      </c>
    </row>
    <row r="16" spans="1:25" x14ac:dyDescent="0.25">
      <c r="A16" s="161" t="s">
        <v>120</v>
      </c>
      <c r="B16" s="315" t="s">
        <v>269</v>
      </c>
      <c r="C16" s="340" t="s">
        <v>262</v>
      </c>
      <c r="D16" s="310">
        <f>Naklady_puvodni_cleneni_do_2022!AI14</f>
        <v>1359173</v>
      </c>
      <c r="E16" s="310">
        <f>Naklady_puvodni_cleneni_do_2022!AJ14</f>
        <v>1500026</v>
      </c>
      <c r="F16" s="310">
        <f>Naklady_puvodni_cleneni_do_2022!AK14</f>
        <v>1365622</v>
      </c>
      <c r="G16" s="310">
        <f>Naklady_puvodni_cleneni_do_2022!AL14</f>
        <v>1475316</v>
      </c>
      <c r="H16" s="310">
        <f>Naklady_puvodni_cleneni_do_2022!AM14</f>
        <v>1459460</v>
      </c>
      <c r="I16" s="310">
        <f>Naklady_puvodni_cleneni_do_2022!AN14</f>
        <v>1560950</v>
      </c>
      <c r="J16" s="310">
        <f>Naklady_puvodni_cleneni_do_2022!AO14</f>
        <v>1454572</v>
      </c>
      <c r="K16" s="310">
        <f>Naklady_puvodni_cleneni_do_2022!AP14</f>
        <v>1523517</v>
      </c>
      <c r="L16" s="310">
        <f>Naklady_puvodni_cleneni_do_2022!AQ14</f>
        <v>1488532.3840099999</v>
      </c>
      <c r="M16" s="310">
        <f>Naklady_puvodni_cleneni_do_2022!AR14</f>
        <v>1578530.1930499999</v>
      </c>
      <c r="N16" s="310">
        <f>Naklady_puvodni_cleneni_do_2022!AS14</f>
        <v>1543649.25</v>
      </c>
      <c r="O16" s="310">
        <f>Naklady_puvodni_cleneni_do_2022!AT14</f>
        <v>1863358.8044</v>
      </c>
      <c r="P16" s="310">
        <f>Naklady_puvodni_cleneni_do_2022!AU14</f>
        <v>1576979.9</v>
      </c>
      <c r="Q16" s="310">
        <f>Naklady_puvodni_cleneni_do_2022!AW14</f>
        <v>2122963.0999999996</v>
      </c>
      <c r="R16" s="310">
        <f>Naklady_puvodni_cleneni_do_2022!AX14</f>
        <v>1858965.35247</v>
      </c>
      <c r="S16" s="310">
        <f>Naklady_puvodni_cleneni_do_2022!AY14</f>
        <v>1837048.8706399999</v>
      </c>
      <c r="T16" s="310">
        <f>Naklady_puvodni_cleneni_do_2022!AZ14</f>
        <v>2062042.26</v>
      </c>
      <c r="U16" s="310">
        <f>Naklady_puvodni_cleneni_do_2022!BA14</f>
        <v>2133321.99602</v>
      </c>
      <c r="V16" s="311">
        <v>2216709.2545600003</v>
      </c>
      <c r="W16" s="341">
        <v>2503591.0612399997</v>
      </c>
      <c r="X16" s="311">
        <v>2588029.8178699999</v>
      </c>
      <c r="Y16" s="334">
        <v>2870672.8644599998</v>
      </c>
    </row>
    <row r="17" spans="1:25" ht="23.25" x14ac:dyDescent="0.25">
      <c r="A17" s="161" t="s">
        <v>121</v>
      </c>
      <c r="B17" s="315" t="s">
        <v>270</v>
      </c>
      <c r="C17" s="349" t="s">
        <v>262</v>
      </c>
      <c r="D17" s="310">
        <f>Naklady_puvodni_cleneni_do_2022!AI15</f>
        <v>4582363</v>
      </c>
      <c r="E17" s="310">
        <f>Naklady_puvodni_cleneni_do_2022!AJ15</f>
        <v>5026231</v>
      </c>
      <c r="F17" s="310">
        <f>Naklady_puvodni_cleneni_do_2022!AK15</f>
        <v>4604082</v>
      </c>
      <c r="G17" s="310">
        <f>Naklady_puvodni_cleneni_do_2022!AL15</f>
        <v>4936113</v>
      </c>
      <c r="H17" s="310">
        <f>Naklady_puvodni_cleneni_do_2022!AM15</f>
        <v>4736350</v>
      </c>
      <c r="I17" s="310">
        <f>Naklady_puvodni_cleneni_do_2022!AN15</f>
        <v>5249339</v>
      </c>
      <c r="J17" s="310">
        <f>Naklady_puvodni_cleneni_do_2022!AO15</f>
        <v>4859109</v>
      </c>
      <c r="K17" s="310">
        <f>Naklady_puvodni_cleneni_do_2022!AP15</f>
        <v>5595234</v>
      </c>
      <c r="L17" s="310">
        <f>Naklady_puvodni_cleneni_do_2022!AQ15</f>
        <v>5209511.5781300003</v>
      </c>
      <c r="M17" s="310">
        <f>Naklady_puvodni_cleneni_do_2022!AR15</f>
        <v>5869201.7349700006</v>
      </c>
      <c r="N17" s="310">
        <f>Naklady_puvodni_cleneni_do_2022!AS15</f>
        <v>5400494.6699999999</v>
      </c>
      <c r="O17" s="310">
        <f>Naklady_puvodni_cleneni_do_2022!AT15</f>
        <v>6256669.7422500011</v>
      </c>
      <c r="P17" s="310">
        <f>Naklady_puvodni_cleneni_do_2022!AU15</f>
        <v>5996238.6600000001</v>
      </c>
      <c r="Q17" s="310">
        <f>Naklady_puvodni_cleneni_do_2022!AW15</f>
        <v>9924210.3399999999</v>
      </c>
      <c r="R17" s="310">
        <f>Naklady_puvodni_cleneni_do_2022!AX15</f>
        <v>8686770.8524500001</v>
      </c>
      <c r="S17" s="310">
        <f>Naklady_puvodni_cleneni_do_2022!AY15</f>
        <v>10104919.04077</v>
      </c>
      <c r="T17" s="310">
        <f>Naklady_puvodni_cleneni_do_2022!AZ15</f>
        <v>9372268.9399999995</v>
      </c>
      <c r="U17" s="310">
        <f>Naklady_puvodni_cleneni_do_2022!BA15</f>
        <v>8675190.2564499993</v>
      </c>
      <c r="V17" s="311">
        <v>7669808.12579</v>
      </c>
      <c r="W17" s="341">
        <v>8788783.5554799996</v>
      </c>
      <c r="X17" s="311">
        <v>8708637.0828300007</v>
      </c>
      <c r="Y17" s="334">
        <v>11149933.14645</v>
      </c>
    </row>
    <row r="18" spans="1:25" x14ac:dyDescent="0.25">
      <c r="A18" s="162" t="s">
        <v>122</v>
      </c>
      <c r="B18" s="313" t="s">
        <v>271</v>
      </c>
      <c r="C18" s="349" t="s">
        <v>262</v>
      </c>
      <c r="D18" s="310">
        <f>Naklady_puvodni_cleneni_do_2022!AI16+Naklady_puvodni_cleneni_do_2022!AI18+Naklady_puvodni_cleneni_do_2022!AI19</f>
        <v>3724082.2275454141</v>
      </c>
      <c r="E18" s="310">
        <f>Naklady_puvodni_cleneni_do_2022!AJ16+Naklady_puvodni_cleneni_do_2022!AJ18+Naklady_puvodni_cleneni_do_2022!AJ19</f>
        <v>4110447.7724545859</v>
      </c>
      <c r="F18" s="310">
        <f>Naklady_puvodni_cleneni_do_2022!AK16+Naklady_puvodni_cleneni_do_2022!AK18+Naklady_puvodni_cleneni_do_2022!AK19</f>
        <v>3712311</v>
      </c>
      <c r="G18" s="310">
        <f>Naklady_puvodni_cleneni_do_2022!AL16+Naklady_puvodni_cleneni_do_2022!AL18+Naklady_puvodni_cleneni_do_2022!AL19</f>
        <v>3999738.782432491</v>
      </c>
      <c r="H18" s="310">
        <f>Naklady_puvodni_cleneni_do_2022!AM16+Naklady_puvodni_cleneni_do_2022!AM18+Naklady_puvodni_cleneni_do_2022!AM19</f>
        <v>3802238</v>
      </c>
      <c r="I18" s="310">
        <f>Naklady_puvodni_cleneni_do_2022!AN16+Naklady_puvodni_cleneni_do_2022!AN18+Naklady_puvodni_cleneni_do_2022!AN19</f>
        <v>4346880</v>
      </c>
      <c r="J18" s="310">
        <f>Naklady_puvodni_cleneni_do_2022!AO16+Naklady_puvodni_cleneni_do_2022!AO18+Naklady_puvodni_cleneni_do_2022!AO19</f>
        <v>3910511</v>
      </c>
      <c r="K18" s="310">
        <f>Naklady_puvodni_cleneni_do_2022!AP16+Naklady_puvodni_cleneni_do_2022!AP18+Naklady_puvodni_cleneni_do_2022!AP19</f>
        <v>4586887</v>
      </c>
      <c r="L18" s="310">
        <f>Naklady_puvodni_cleneni_do_2022!AQ16+Naklady_puvodni_cleneni_do_2022!AQ18+Naklady_puvodni_cleneni_do_2022!AQ19</f>
        <v>4243535.4595269235</v>
      </c>
      <c r="M18" s="310">
        <f>Naklady_puvodni_cleneni_do_2022!AR16+Naklady_puvodni_cleneni_do_2022!AR18+Naklady_puvodni_cleneni_do_2022!AR19</f>
        <v>4882213.4231169727</v>
      </c>
      <c r="N18" s="310">
        <f>Naklady_puvodni_cleneni_do_2022!AS16+Naklady_puvodni_cleneni_do_2022!AS18+Naklady_puvodni_cleneni_do_2022!AS19</f>
        <v>4403886.76</v>
      </c>
      <c r="O18" s="310">
        <f>Naklady_puvodni_cleneni_do_2022!AT16+Naklady_puvodni_cleneni_do_2022!AT18+Naklady_puvodni_cleneni_do_2022!AT19</f>
        <v>5124593.643259435</v>
      </c>
      <c r="P18" s="310">
        <f>Naklady_puvodni_cleneni_do_2022!AU16+Naklady_puvodni_cleneni_do_2022!AU18+Naklady_puvodni_cleneni_do_2022!AU19</f>
        <v>5148951.29</v>
      </c>
      <c r="Q18" s="310">
        <f>Naklady_puvodni_cleneni_do_2022!AW16+Naklady_puvodni_cleneni_do_2022!AW18+Naklady_puvodni_cleneni_do_2022!AW19</f>
        <v>8327147.7099999972</v>
      </c>
      <c r="R18" s="310">
        <f>Naklady_puvodni_cleneni_do_2022!AX16+Naklady_puvodni_cleneni_do_2022!AX18+Naklady_puvodni_cleneni_do_2022!AX19</f>
        <v>7468688.7908172011</v>
      </c>
      <c r="S18" s="310">
        <f>Naklady_puvodni_cleneni_do_2022!AY16+Naklady_puvodni_cleneni_do_2022!AY18+Naklady_puvodni_cleneni_do_2022!AY19</f>
        <v>8878297.641588008</v>
      </c>
      <c r="T18" s="310">
        <f>Naklady_puvodni_cleneni_do_2022!AZ16+Naklady_puvodni_cleneni_do_2022!AZ18+Naklady_puvodni_cleneni_do_2022!AZ19</f>
        <v>8097736.2400000002</v>
      </c>
      <c r="U18" s="310">
        <f>Naklady_puvodni_cleneni_do_2022!BA16+Naklady_puvodni_cleneni_do_2022!BA18+Naklady_puvodni_cleneni_do_2022!BA19</f>
        <v>7101531.762788876</v>
      </c>
      <c r="V18" s="316">
        <v>5902585.7269997215</v>
      </c>
      <c r="W18" s="350">
        <v>6975452.5057437178</v>
      </c>
      <c r="X18" s="316">
        <v>6305110.6950878175</v>
      </c>
      <c r="Y18" s="335">
        <v>8537842.0946443193</v>
      </c>
    </row>
    <row r="19" spans="1:25" x14ac:dyDescent="0.25">
      <c r="A19" s="162" t="s">
        <v>123</v>
      </c>
      <c r="B19" s="314" t="s">
        <v>272</v>
      </c>
      <c r="C19" s="349" t="s">
        <v>262</v>
      </c>
      <c r="D19" s="317">
        <f>Naklady_puvodni_cleneni_do_2022!AI17</f>
        <v>858280.77245458623</v>
      </c>
      <c r="E19" s="317">
        <f>Naklady_puvodni_cleneni_do_2022!AJ17</f>
        <v>915783.22754541377</v>
      </c>
      <c r="F19" s="317">
        <f>Naklady_puvodni_cleneni_do_2022!AK17</f>
        <v>891771</v>
      </c>
      <c r="G19" s="317">
        <f>Naklady_puvodni_cleneni_do_2022!AL17</f>
        <v>936374.21756750927</v>
      </c>
      <c r="H19" s="317">
        <f>Naklady_puvodni_cleneni_do_2022!AM17</f>
        <v>934112</v>
      </c>
      <c r="I19" s="317">
        <f>Naklady_puvodni_cleneni_do_2022!AN17</f>
        <v>902459</v>
      </c>
      <c r="J19" s="317">
        <f>Naklady_puvodni_cleneni_do_2022!AO17</f>
        <v>948598</v>
      </c>
      <c r="K19" s="317">
        <f>Naklady_puvodni_cleneni_do_2022!AP17</f>
        <v>1008347</v>
      </c>
      <c r="L19" s="317">
        <f>Naklady_puvodni_cleneni_do_2022!AQ17</f>
        <v>965976.11860307597</v>
      </c>
      <c r="M19" s="317">
        <f>Naklady_puvodni_cleneni_do_2022!AR17</f>
        <v>986988.31185302802</v>
      </c>
      <c r="N19" s="317">
        <f>Naklady_puvodni_cleneni_do_2022!AS17</f>
        <v>996607.91</v>
      </c>
      <c r="O19" s="317">
        <f>Naklady_puvodni_cleneni_do_2022!AT17</f>
        <v>1132076.0989905659</v>
      </c>
      <c r="P19" s="317">
        <f>Naklady_puvodni_cleneni_do_2022!AU17</f>
        <v>847287.37</v>
      </c>
      <c r="Q19" s="317">
        <f>Naklady_puvodni_cleneni_do_2022!AW17</f>
        <v>1597062.6300000004</v>
      </c>
      <c r="R19" s="317">
        <f>Naklady_puvodni_cleneni_do_2022!AX17</f>
        <v>1218082.0616327981</v>
      </c>
      <c r="S19" s="317">
        <f>Naklady_puvodni_cleneni_do_2022!AY17</f>
        <v>1226621.3991819918</v>
      </c>
      <c r="T19" s="317">
        <f>Naklady_puvodni_cleneni_do_2022!AZ17</f>
        <v>1274532.7</v>
      </c>
      <c r="U19" s="317">
        <f>Naklady_puvodni_cleneni_do_2022!BA17</f>
        <v>1573658.4936611231</v>
      </c>
      <c r="V19" s="316">
        <v>1576627.6602789795</v>
      </c>
      <c r="W19" s="350">
        <v>1605234.3257280875</v>
      </c>
      <c r="X19" s="316">
        <v>1742981.468205634</v>
      </c>
      <c r="Y19" s="335">
        <v>1951724.9585389532</v>
      </c>
    </row>
    <row r="20" spans="1:25" x14ac:dyDescent="0.25">
      <c r="A20" s="161" t="s">
        <v>132</v>
      </c>
      <c r="B20" s="312" t="s">
        <v>273</v>
      </c>
      <c r="C20" s="349" t="s">
        <v>262</v>
      </c>
      <c r="D20" s="317">
        <f>Naklady_puvodni_cleneni_do_2022!AI20</f>
        <v>762751</v>
      </c>
      <c r="E20" s="317">
        <f>Naklady_puvodni_cleneni_do_2022!AJ20</f>
        <v>921108</v>
      </c>
      <c r="F20" s="317">
        <f>Naklady_puvodni_cleneni_do_2022!AK20</f>
        <v>822410</v>
      </c>
      <c r="G20" s="317">
        <f>Naklady_puvodni_cleneni_do_2022!AL20</f>
        <v>863655</v>
      </c>
      <c r="H20" s="317">
        <f>Naklady_puvodni_cleneni_do_2022!AM20</f>
        <v>857778</v>
      </c>
      <c r="I20" s="317">
        <f>Naklady_puvodni_cleneni_do_2022!AN20</f>
        <v>1047131</v>
      </c>
      <c r="J20" s="317">
        <f>Naklady_puvodni_cleneni_do_2022!AO20</f>
        <v>894514</v>
      </c>
      <c r="K20" s="317">
        <f>Naklady_puvodni_cleneni_do_2022!AP20</f>
        <v>1022106</v>
      </c>
      <c r="L20" s="317">
        <f>Naklady_puvodni_cleneni_do_2022!AQ20</f>
        <v>950601.06475000002</v>
      </c>
      <c r="M20" s="317">
        <f>Naklady_puvodni_cleneni_do_2022!AR20</f>
        <v>1056146.1773399999</v>
      </c>
      <c r="N20" s="317">
        <f>Naklady_puvodni_cleneni_do_2022!AS20</f>
        <v>1008983.8</v>
      </c>
      <c r="O20" s="317">
        <f>Naklady_puvodni_cleneni_do_2022!AT20</f>
        <v>1316357.91234</v>
      </c>
      <c r="P20" s="317">
        <f>Naklady_puvodni_cleneni_do_2022!AU20</f>
        <v>1396590.99</v>
      </c>
      <c r="Q20" s="317">
        <f>Naklady_puvodni_cleneni_do_2022!AW20</f>
        <v>1878640.0100000007</v>
      </c>
      <c r="R20" s="317">
        <f>Naklady_puvodni_cleneni_do_2022!AX20</f>
        <v>1676279.1340600001</v>
      </c>
      <c r="S20" s="317">
        <f>Naklady_puvodni_cleneni_do_2022!AY20</f>
        <v>1797049.91001</v>
      </c>
      <c r="T20" s="317">
        <f>Naklady_puvodni_cleneni_do_2022!AZ20</f>
        <v>1891723.83</v>
      </c>
      <c r="U20" s="317">
        <f>Naklady_puvodni_cleneni_do_2022!BA20</f>
        <v>2079362.2724200001</v>
      </c>
      <c r="V20" s="316">
        <v>2286870.61674</v>
      </c>
      <c r="W20" s="350">
        <v>2450372.7150099999</v>
      </c>
      <c r="X20" s="316">
        <v>2623703.9180299998</v>
      </c>
      <c r="Y20" s="335">
        <v>2929678.7223800002</v>
      </c>
    </row>
    <row r="21" spans="1:25" ht="24" x14ac:dyDescent="0.25">
      <c r="A21" s="161" t="s">
        <v>134</v>
      </c>
      <c r="B21" s="312" t="s">
        <v>274</v>
      </c>
      <c r="C21" s="349" t="s">
        <v>262</v>
      </c>
      <c r="D21" s="317">
        <f>Naklady_puvodni_cleneni_do_2022!AI21-Naklady_puvodni_cleneni_do_2022!AI27</f>
        <v>8471805</v>
      </c>
      <c r="E21" s="317">
        <f>Naklady_puvodni_cleneni_do_2022!AJ21-Naklady_puvodni_cleneni_do_2022!AJ27</f>
        <v>9191749</v>
      </c>
      <c r="F21" s="317">
        <f>Naklady_puvodni_cleneni_do_2022!AK21-Naklady_puvodni_cleneni_do_2022!AK27</f>
        <v>9166188</v>
      </c>
      <c r="G21" s="317">
        <f>Naklady_puvodni_cleneni_do_2022!AL21-Naklady_puvodni_cleneni_do_2022!AL27</f>
        <v>9574627</v>
      </c>
      <c r="H21" s="317">
        <f>Naklady_puvodni_cleneni_do_2022!AM21-Naklady_puvodni_cleneni_do_2022!AM27</f>
        <v>9925190</v>
      </c>
      <c r="I21" s="317">
        <f>Naklady_puvodni_cleneni_do_2022!AN21-Naklady_puvodni_cleneni_do_2022!AN27</f>
        <v>10876151</v>
      </c>
      <c r="J21" s="317">
        <f>Naklady_puvodni_cleneni_do_2022!AO21-Naklady_puvodni_cleneni_do_2022!AO27</f>
        <v>10512810</v>
      </c>
      <c r="K21" s="317">
        <f>Naklady_puvodni_cleneni_do_2022!AP21-Naklady_puvodni_cleneni_do_2022!AP27</f>
        <v>11445961</v>
      </c>
      <c r="L21" s="317">
        <f>Naklady_puvodni_cleneni_do_2022!AQ21-Naklady_puvodni_cleneni_do_2022!AQ27</f>
        <v>10775662.23882</v>
      </c>
      <c r="M21" s="317">
        <f>Naklady_puvodni_cleneni_do_2022!AR21-Naklady_puvodni_cleneni_do_2022!AR27</f>
        <v>12009505.48347</v>
      </c>
      <c r="N21" s="317">
        <f>Naklady_puvodni_cleneni_do_2022!AS21-Naklady_puvodni_cleneni_do_2022!AS27</f>
        <v>11837382.89498</v>
      </c>
      <c r="O21" s="317">
        <f>Naklady_puvodni_cleneni_do_2022!AT21-Naklady_puvodni_cleneni_do_2022!AT27</f>
        <v>14607210.430010002</v>
      </c>
      <c r="P21" s="317">
        <f>Naklady_puvodni_cleneni_do_2022!AU21-Naklady_puvodni_cleneni_do_2022!AU27</f>
        <v>13322676.69365</v>
      </c>
      <c r="Q21" s="317">
        <f>Naklady_puvodni_cleneni_do_2022!AW21-Naklady_puvodni_cleneni_do_2022!AW27</f>
        <v>18031884.296350002</v>
      </c>
      <c r="R21" s="317">
        <f>Naklady_puvodni_cleneni_do_2022!AX21-Naklady_puvodni_cleneni_do_2022!AX27</f>
        <v>15431799.252559999</v>
      </c>
      <c r="S21" s="317">
        <f>Naklady_puvodni_cleneni_do_2022!AY21-Naklady_puvodni_cleneni_do_2022!AY27</f>
        <v>16424552.904779999</v>
      </c>
      <c r="T21" s="317">
        <f>Naklady_puvodni_cleneni_do_2022!AZ21-Naklady_puvodni_cleneni_do_2022!AZ27</f>
        <v>16403430.6712</v>
      </c>
      <c r="U21" s="317">
        <f>Naklady_puvodni_cleneni_do_2022!BA21-Naklady_puvodni_cleneni_do_2022!BA27</f>
        <v>19159333.004489999</v>
      </c>
      <c r="V21" s="316">
        <v>18671704.630120002</v>
      </c>
      <c r="W21" s="350">
        <v>21351916.109590001</v>
      </c>
      <c r="X21" s="316">
        <v>21742357.722610001</v>
      </c>
      <c r="Y21" s="335">
        <v>23235353.706900001</v>
      </c>
    </row>
    <row r="22" spans="1:25" ht="35.25" x14ac:dyDescent="0.25">
      <c r="A22" s="162" t="s">
        <v>136</v>
      </c>
      <c r="B22" s="318" t="s">
        <v>275</v>
      </c>
      <c r="C22" s="349" t="s">
        <v>262</v>
      </c>
      <c r="D22" s="317">
        <f>Naklady_puvodni_cleneni_do_2022!AI23</f>
        <v>409217</v>
      </c>
      <c r="E22" s="317">
        <f>Naklady_puvodni_cleneni_do_2022!AJ23</f>
        <v>457771</v>
      </c>
      <c r="F22" s="317">
        <f>Naklady_puvodni_cleneni_do_2022!AK23</f>
        <v>446481</v>
      </c>
      <c r="G22" s="317">
        <f>Naklady_puvodni_cleneni_do_2022!AL23</f>
        <v>474650</v>
      </c>
      <c r="H22" s="317">
        <f>Naklady_puvodni_cleneni_do_2022!AM23</f>
        <v>538482</v>
      </c>
      <c r="I22" s="317">
        <f>Naklady_puvodni_cleneni_do_2022!AN23</f>
        <v>549373</v>
      </c>
      <c r="J22" s="317">
        <f>Naklady_puvodni_cleneni_do_2022!AO23</f>
        <v>573799</v>
      </c>
      <c r="K22" s="317">
        <f>Naklady_puvodni_cleneni_do_2022!AP23</f>
        <v>759218</v>
      </c>
      <c r="L22" s="317">
        <f>Naklady_puvodni_cleneni_do_2022!AQ23</f>
        <v>711958</v>
      </c>
      <c r="M22" s="317">
        <f>Naklady_puvodni_cleneni_do_2022!AR23</f>
        <v>867879.44857000001</v>
      </c>
      <c r="N22" s="317">
        <f>Naklady_puvodni_cleneni_do_2022!AS23</f>
        <v>915285.18513970007</v>
      </c>
      <c r="O22" s="317">
        <f>Naklady_puvodni_cleneni_do_2022!AT23</f>
        <v>1210623.871784</v>
      </c>
      <c r="P22" s="317">
        <f>Naklady_puvodni_cleneni_do_2022!AU23</f>
        <v>1108964.23</v>
      </c>
      <c r="Q22" s="317">
        <f>Naklady_puvodni_cleneni_do_2022!AW23</f>
        <v>1243165.3159700003</v>
      </c>
      <c r="R22" s="317">
        <f>Naklady_puvodni_cleneni_do_2022!AX23</f>
        <v>992002.19851000002</v>
      </c>
      <c r="S22" s="317">
        <f>Naklady_puvodni_cleneni_do_2022!AY23</f>
        <v>1307393.56907</v>
      </c>
      <c r="T22" s="317">
        <f>Naklady_puvodni_cleneni_do_2022!AZ23</f>
        <v>1323432.19</v>
      </c>
      <c r="U22" s="317">
        <f>Naklady_puvodni_cleneni_do_2022!BA23</f>
        <v>1517632.43</v>
      </c>
      <c r="V22" s="316">
        <v>1443916.29599</v>
      </c>
      <c r="W22" s="350">
        <v>1506975.0502600002</v>
      </c>
      <c r="X22" s="316">
        <v>1649252.6558999999</v>
      </c>
      <c r="Y22" s="335">
        <v>1722621.74868</v>
      </c>
    </row>
    <row r="23" spans="1:25" s="190" customFormat="1" ht="12.75" x14ac:dyDescent="0.2">
      <c r="A23" s="163" t="s">
        <v>195</v>
      </c>
      <c r="B23" s="319" t="s">
        <v>196</v>
      </c>
      <c r="C23" s="349" t="s">
        <v>262</v>
      </c>
      <c r="D23" s="320">
        <f>Naklady_puvodni_cleneni_do_2022!AI25</f>
        <v>325802</v>
      </c>
      <c r="E23" s="320">
        <f>Naklady_puvodni_cleneni_do_2022!AJ25</f>
        <v>296486</v>
      </c>
      <c r="F23" s="320">
        <f>Naklady_puvodni_cleneni_do_2022!AK25</f>
        <v>339957</v>
      </c>
      <c r="G23" s="320">
        <f>Naklady_puvodni_cleneni_do_2022!AL25</f>
        <v>303740</v>
      </c>
      <c r="H23" s="320">
        <f>Naklady_puvodni_cleneni_do_2022!AM25</f>
        <v>384397</v>
      </c>
      <c r="I23" s="320">
        <f>Naklady_puvodni_cleneni_do_2022!AN25</f>
        <v>328831</v>
      </c>
      <c r="J23" s="320">
        <f>Naklady_puvodni_cleneni_do_2022!AO25</f>
        <v>382777.47551999998</v>
      </c>
      <c r="K23" s="320">
        <f>Naklady_puvodni_cleneni_do_2022!AP25</f>
        <v>342255.52448000002</v>
      </c>
      <c r="L23" s="320">
        <f>Naklady_puvodni_cleneni_do_2022!AQ25</f>
        <v>393027</v>
      </c>
      <c r="M23" s="320">
        <f>Naklady_puvodni_cleneni_do_2022!AR25</f>
        <v>355014</v>
      </c>
      <c r="N23" s="320">
        <f>Naklady_puvodni_cleneni_do_2022!AS25</f>
        <v>439495.90116000001</v>
      </c>
      <c r="O23" s="320">
        <f>Naklady_puvodni_cleneni_do_2022!AT25</f>
        <v>400089.40169999999</v>
      </c>
      <c r="P23" s="320">
        <f>Naklady_puvodni_cleneni_do_2022!AU25</f>
        <v>439141.85554000002</v>
      </c>
      <c r="Q23" s="320">
        <f>Naklady_puvodni_cleneni_do_2022!AW25</f>
        <v>494784.35446</v>
      </c>
      <c r="R23" s="320">
        <f>Naklady_puvodni_cleneni_do_2022!AX25</f>
        <v>555169.51788000006</v>
      </c>
      <c r="S23" s="320">
        <f>Naklady_puvodni_cleneni_do_2022!AY25</f>
        <v>504302.0686</v>
      </c>
      <c r="T23" s="320">
        <f>Naklady_puvodni_cleneni_do_2022!AZ25</f>
        <v>634808.20436999993</v>
      </c>
      <c r="U23" s="320">
        <f>Naklady_puvodni_cleneni_do_2022!BA25</f>
        <v>564324.85866000003</v>
      </c>
      <c r="V23" s="321">
        <v>761096.02647000004</v>
      </c>
      <c r="W23" s="322">
        <v>687738.71821000008</v>
      </c>
      <c r="X23" s="321">
        <v>953345.63411999994</v>
      </c>
      <c r="Y23" s="336">
        <v>876970.36956999998</v>
      </c>
    </row>
    <row r="24" spans="1:25" s="190" customFormat="1" ht="12.75" x14ac:dyDescent="0.2">
      <c r="A24" s="163" t="s">
        <v>197</v>
      </c>
      <c r="B24" s="319" t="s">
        <v>198</v>
      </c>
      <c r="C24" s="349" t="s">
        <v>262</v>
      </c>
      <c r="D24" s="320">
        <f>Naklady_puvodni_cleneni_do_2022!AI26</f>
        <v>221974</v>
      </c>
      <c r="E24" s="320">
        <f>Naklady_puvodni_cleneni_do_2022!AJ26</f>
        <v>190272</v>
      </c>
      <c r="F24" s="320">
        <f>Naklady_puvodni_cleneni_do_2022!AK26</f>
        <v>252054</v>
      </c>
      <c r="G24" s="320">
        <f>Naklady_puvodni_cleneni_do_2022!AL26</f>
        <v>198805</v>
      </c>
      <c r="H24" s="320">
        <f>Naklady_puvodni_cleneni_do_2022!AM26</f>
        <v>259860</v>
      </c>
      <c r="I24" s="320">
        <f>Naklady_puvodni_cleneni_do_2022!AN26</f>
        <v>211126</v>
      </c>
      <c r="J24" s="320">
        <f>Naklady_puvodni_cleneni_do_2022!AO26</f>
        <v>253275.20747000002</v>
      </c>
      <c r="K24" s="320">
        <f>Naklady_puvodni_cleneni_do_2022!AP26</f>
        <v>214767.79252999998</v>
      </c>
      <c r="L24" s="320">
        <f>Naklady_puvodni_cleneni_do_2022!AQ26</f>
        <v>258425</v>
      </c>
      <c r="M24" s="320">
        <f>Naklady_puvodni_cleneni_do_2022!AR26</f>
        <v>219669</v>
      </c>
      <c r="N24" s="320">
        <f>Naklady_puvodni_cleneni_do_2022!AS26</f>
        <v>280150.19016</v>
      </c>
      <c r="O24" s="320">
        <f>Naklady_puvodni_cleneni_do_2022!AT26</f>
        <v>240261.24526</v>
      </c>
      <c r="P24" s="320">
        <f>Naklady_puvodni_cleneni_do_2022!AU26</f>
        <v>256450.44987000001</v>
      </c>
      <c r="Q24" s="320">
        <f>Naklady_puvodni_cleneni_do_2022!AW26</f>
        <v>279128.51013000001</v>
      </c>
      <c r="R24" s="320">
        <f>Naklady_puvodni_cleneni_do_2022!AX26</f>
        <v>307699.61493000004</v>
      </c>
      <c r="S24" s="320">
        <f>Naklady_puvodni_cleneni_do_2022!AY26</f>
        <v>253592.33819999994</v>
      </c>
      <c r="T24" s="320">
        <f>Naklady_puvodni_cleneni_do_2022!AZ26</f>
        <v>358399.30948</v>
      </c>
      <c r="U24" s="320">
        <f>Naklady_puvodni_cleneni_do_2022!BA26</f>
        <v>303728.27512000001</v>
      </c>
      <c r="V24" s="321">
        <v>401305.52773999999</v>
      </c>
      <c r="W24" s="322">
        <v>344891.73541000008</v>
      </c>
      <c r="X24" s="321">
        <v>452091.11419999995</v>
      </c>
      <c r="Y24" s="336">
        <v>391718.13371000002</v>
      </c>
    </row>
    <row r="25" spans="1:25" x14ac:dyDescent="0.25">
      <c r="A25" s="163" t="s">
        <v>201</v>
      </c>
      <c r="B25" s="319" t="s">
        <v>202</v>
      </c>
      <c r="C25" s="349" t="s">
        <v>262</v>
      </c>
      <c r="D25" s="320">
        <f>Naklady_puvodni_cleneni_do_2022!AI28</f>
        <v>216992</v>
      </c>
      <c r="E25" s="320">
        <f>Naklady_puvodni_cleneni_do_2022!AJ28</f>
        <v>261323</v>
      </c>
      <c r="F25" s="320">
        <f>Naklady_puvodni_cleneni_do_2022!AK28</f>
        <v>255667</v>
      </c>
      <c r="G25" s="320">
        <f>Naklady_puvodni_cleneni_do_2022!AL28</f>
        <v>284142</v>
      </c>
      <c r="H25" s="320">
        <f>Naklady_puvodni_cleneni_do_2022!AM28</f>
        <v>444220</v>
      </c>
      <c r="I25" s="320">
        <f>Naklady_puvodni_cleneni_do_2022!AN28</f>
        <v>427769</v>
      </c>
      <c r="J25" s="320">
        <f>Naklady_puvodni_cleneni_do_2022!AO28</f>
        <v>440951</v>
      </c>
      <c r="K25" s="320">
        <f>Naklady_puvodni_cleneni_do_2022!AP28</f>
        <v>495851</v>
      </c>
      <c r="L25" s="320">
        <f>Naklady_puvodni_cleneni_do_2022!AQ28</f>
        <v>431310</v>
      </c>
      <c r="M25" s="320">
        <f>Naklady_puvodni_cleneni_do_2022!AR28</f>
        <v>659607</v>
      </c>
      <c r="N25" s="320">
        <f>Naklady_puvodni_cleneni_do_2022!AS28</f>
        <v>566802.00667000003</v>
      </c>
      <c r="O25" s="320">
        <f>Naklady_puvodni_cleneni_do_2022!AT28</f>
        <v>597633.24850999995</v>
      </c>
      <c r="P25" s="320">
        <f>Naklady_puvodni_cleneni_do_2022!AU28</f>
        <v>694851.60140000004</v>
      </c>
      <c r="Q25" s="320">
        <f>Naklady_puvodni_cleneni_do_2022!AW28</f>
        <v>940790.78859999997</v>
      </c>
      <c r="R25" s="320">
        <f>Naklady_puvodni_cleneni_do_2022!AX28</f>
        <v>792748.15490000008</v>
      </c>
      <c r="S25" s="320">
        <f>Naklady_puvodni_cleneni_do_2022!AY28</f>
        <v>815314.42939000006</v>
      </c>
      <c r="T25" s="320">
        <f>Naklady_puvodni_cleneni_do_2022!AZ28</f>
        <v>912389.60271000001</v>
      </c>
      <c r="U25" s="320">
        <f>Naklady_puvodni_cleneni_do_2022!BA28</f>
        <v>897761.67428000004</v>
      </c>
      <c r="V25" s="321">
        <v>997394.33432000002</v>
      </c>
      <c r="W25" s="322">
        <v>965617.82275000005</v>
      </c>
      <c r="X25" s="321">
        <v>1026365.1344099999</v>
      </c>
      <c r="Y25" s="336">
        <v>1035530.7914</v>
      </c>
    </row>
    <row r="26" spans="1:25" x14ac:dyDescent="0.25">
      <c r="A26" s="352" t="s">
        <v>220</v>
      </c>
      <c r="B26" s="281" t="s">
        <v>221</v>
      </c>
      <c r="C26" s="349" t="s">
        <v>262</v>
      </c>
      <c r="D26" s="321">
        <f t="shared" ref="D26:T26" si="4">D21-SUM(D22:D25)</f>
        <v>7297820</v>
      </c>
      <c r="E26" s="321">
        <f t="shared" si="4"/>
        <v>7985897</v>
      </c>
      <c r="F26" s="321">
        <f t="shared" si="4"/>
        <v>7872029</v>
      </c>
      <c r="G26" s="321">
        <f t="shared" si="4"/>
        <v>8313290</v>
      </c>
      <c r="H26" s="321">
        <f t="shared" si="4"/>
        <v>8298231</v>
      </c>
      <c r="I26" s="321">
        <f t="shared" si="4"/>
        <v>9359052</v>
      </c>
      <c r="J26" s="321">
        <f t="shared" si="4"/>
        <v>8862007.3170100003</v>
      </c>
      <c r="K26" s="321">
        <f t="shared" si="4"/>
        <v>9633868.6829899997</v>
      </c>
      <c r="L26" s="321">
        <f t="shared" si="4"/>
        <v>8980942.2388199996</v>
      </c>
      <c r="M26" s="321">
        <f t="shared" si="4"/>
        <v>9907336.0349000003</v>
      </c>
      <c r="N26" s="321">
        <f t="shared" si="4"/>
        <v>9635649.6118502989</v>
      </c>
      <c r="O26" s="321">
        <f t="shared" si="4"/>
        <v>12158602.662756002</v>
      </c>
      <c r="P26" s="321">
        <f t="shared" si="4"/>
        <v>10823268.556839999</v>
      </c>
      <c r="Q26" s="321">
        <f t="shared" si="4"/>
        <v>15074015.327190002</v>
      </c>
      <c r="R26" s="321">
        <f t="shared" si="4"/>
        <v>12784179.766339999</v>
      </c>
      <c r="S26" s="321">
        <f t="shared" si="4"/>
        <v>13543950.499519998</v>
      </c>
      <c r="T26" s="321">
        <f t="shared" si="4"/>
        <v>13174401.364640001</v>
      </c>
      <c r="U26" s="321">
        <f>U21-SUM(U22:U25)</f>
        <v>15875885.76643</v>
      </c>
      <c r="V26" s="321">
        <f>V21-SUM(V22:V25)</f>
        <v>15067992.445600003</v>
      </c>
      <c r="W26" s="321">
        <f>W21-SUM(W22:W25)</f>
        <v>17846692.782960001</v>
      </c>
      <c r="X26" s="321">
        <f>X21-SUM(X22:X25)</f>
        <v>17661303.183979999</v>
      </c>
      <c r="Y26" s="336">
        <f>Y21-SUM(Y22:Y25)</f>
        <v>19208512.663540002</v>
      </c>
    </row>
    <row r="27" spans="1:25" x14ac:dyDescent="0.25">
      <c r="A27" s="161" t="s">
        <v>137</v>
      </c>
      <c r="B27" s="312" t="s">
        <v>276</v>
      </c>
      <c r="C27" s="349" t="s">
        <v>262</v>
      </c>
      <c r="D27" s="320">
        <f>Naklady_puvodni_cleneni_do_2022!AI27</f>
        <v>1195193</v>
      </c>
      <c r="E27" s="320">
        <f>Naklady_puvodni_cleneni_do_2022!AJ27</f>
        <v>1245563</v>
      </c>
      <c r="F27" s="320">
        <f>Naklady_puvodni_cleneni_do_2022!AK27</f>
        <v>1157114</v>
      </c>
      <c r="G27" s="320">
        <f>Naklady_puvodni_cleneni_do_2022!AL27</f>
        <v>1282958</v>
      </c>
      <c r="H27" s="320">
        <f>Naklady_puvodni_cleneni_do_2022!AM27</f>
        <v>1251508</v>
      </c>
      <c r="I27" s="320">
        <f>Naklady_puvodni_cleneni_do_2022!AN27</f>
        <v>1311415</v>
      </c>
      <c r="J27" s="320">
        <f>Naklady_puvodni_cleneni_do_2022!AO27</f>
        <v>1237122</v>
      </c>
      <c r="K27" s="320">
        <f>Naklady_puvodni_cleneni_do_2022!AP27</f>
        <v>1342999</v>
      </c>
      <c r="L27" s="320">
        <f>Naklady_puvodni_cleneni_do_2022!AQ27</f>
        <v>1253847</v>
      </c>
      <c r="M27" s="320">
        <f>Naklady_puvodni_cleneni_do_2022!AR27</f>
        <v>1360378</v>
      </c>
      <c r="N27" s="320">
        <f>Naklady_puvodni_cleneni_do_2022!AS27</f>
        <v>1328817.3150200001</v>
      </c>
      <c r="O27" s="320">
        <f>Naklady_puvodni_cleneni_do_2022!AT27</f>
        <v>1374162.9223600002</v>
      </c>
      <c r="P27" s="320">
        <f>Naklady_puvodni_cleneni_do_2022!AU27</f>
        <v>1349377.4863499999</v>
      </c>
      <c r="Q27" s="320">
        <f>Naklady_puvodni_cleneni_do_2022!AW27</f>
        <v>1335036.5236499999</v>
      </c>
      <c r="R27" s="320">
        <f>Naklady_puvodni_cleneni_do_2022!AX27</f>
        <v>1287300.2155599999</v>
      </c>
      <c r="S27" s="320">
        <f>Naklady_puvodni_cleneni_do_2022!AY27</f>
        <v>1316016.9535600001</v>
      </c>
      <c r="T27" s="320">
        <f>Naklady_puvodni_cleneni_do_2022!AZ27</f>
        <v>1455610.1188000001</v>
      </c>
      <c r="U27" s="320">
        <f>Naklady_puvodni_cleneni_do_2022!BA27</f>
        <v>1450414.65873</v>
      </c>
      <c r="V27" s="321">
        <v>1589773.25517</v>
      </c>
      <c r="W27" s="322">
        <v>1703486.3582000001</v>
      </c>
      <c r="X27" s="321">
        <v>1622233.8781999999</v>
      </c>
      <c r="Y27" s="336">
        <v>1839190.6278600001</v>
      </c>
    </row>
    <row r="28" spans="1:25" ht="23.25" x14ac:dyDescent="0.25">
      <c r="A28" s="161" t="s">
        <v>139</v>
      </c>
      <c r="B28" s="312" t="s">
        <v>277</v>
      </c>
      <c r="C28" s="349" t="s">
        <v>262</v>
      </c>
      <c r="D28" s="320">
        <f>Naklady_puvodni_cleneni_do_2022!AI32+Naklady_puvodni_cleneni_do_2022!AI31</f>
        <v>581500</v>
      </c>
      <c r="E28" s="320">
        <f>Naklady_puvodni_cleneni_do_2022!AJ32+Naklady_puvodni_cleneni_do_2022!AJ31</f>
        <v>654911</v>
      </c>
      <c r="F28" s="320">
        <f>Naklady_puvodni_cleneni_do_2022!AK32+Naklady_puvodni_cleneni_do_2022!AK31</f>
        <v>614795</v>
      </c>
      <c r="G28" s="320">
        <f>Naklady_puvodni_cleneni_do_2022!AL32+Naklady_puvodni_cleneni_do_2022!AL31</f>
        <v>648344</v>
      </c>
      <c r="H28" s="320">
        <f>Naklady_puvodni_cleneni_do_2022!AM32+Naklady_puvodni_cleneni_do_2022!AM31</f>
        <v>681667</v>
      </c>
      <c r="I28" s="320">
        <f>Naklady_puvodni_cleneni_do_2022!AN32+Naklady_puvodni_cleneni_do_2022!AN31</f>
        <v>817086</v>
      </c>
      <c r="J28" s="320">
        <f>Naklady_puvodni_cleneni_do_2022!AO32+Naklady_puvodni_cleneni_do_2022!AO31</f>
        <v>891689</v>
      </c>
      <c r="K28" s="320">
        <f>Naklady_puvodni_cleneni_do_2022!AP32+Naklady_puvodni_cleneni_do_2022!AP31</f>
        <v>1080893</v>
      </c>
      <c r="L28" s="320">
        <f>Naklady_puvodni_cleneni_do_2022!AQ32+Naklady_puvodni_cleneni_do_2022!AQ31</f>
        <v>988775.93561000004</v>
      </c>
      <c r="M28" s="320">
        <f>Naklady_puvodni_cleneni_do_2022!AR32+Naklady_puvodni_cleneni_do_2022!AR31</f>
        <v>1342389.3901799999</v>
      </c>
      <c r="N28" s="320">
        <f>Naklady_puvodni_cleneni_do_2022!AS32+Naklady_puvodni_cleneni_do_2022!AS31</f>
        <v>1157345.8400000001</v>
      </c>
      <c r="O28" s="320">
        <f>Naklady_puvodni_cleneni_do_2022!AT32+Naklady_puvodni_cleneni_do_2022!AT31</f>
        <v>1493771.7784300002</v>
      </c>
      <c r="P28" s="320">
        <f>Naklady_puvodni_cleneni_do_2022!AU32+Naklady_puvodni_cleneni_do_2022!AU31</f>
        <v>1544636</v>
      </c>
      <c r="Q28" s="320">
        <f>Naklady_puvodni_cleneni_do_2022!AW32+Naklady_puvodni_cleneni_do_2022!AW31</f>
        <v>2140083</v>
      </c>
      <c r="R28" s="320">
        <f>Naklady_puvodni_cleneni_do_2022!AX32+Naklady_puvodni_cleneni_do_2022!AX31</f>
        <v>1878727.53562</v>
      </c>
      <c r="S28" s="320">
        <f>Naklady_puvodni_cleneni_do_2022!AY32+Naklady_puvodni_cleneni_do_2022!AY31</f>
        <v>3045432.2707699998</v>
      </c>
      <c r="T28" s="320">
        <f>Naklady_puvodni_cleneni_do_2022!AZ32+Naklady_puvodni_cleneni_do_2022!AZ31</f>
        <v>1865948.76</v>
      </c>
      <c r="U28" s="320">
        <f>Naklady_puvodni_cleneni_do_2022!BA32+Naklady_puvodni_cleneni_do_2022!BA31</f>
        <v>1638037.0498900001</v>
      </c>
      <c r="V28" s="321">
        <v>2292562.40332</v>
      </c>
      <c r="W28" s="322">
        <v>3151300.7797599998</v>
      </c>
      <c r="X28" s="321">
        <v>3155564.3700100002</v>
      </c>
      <c r="Y28" s="336">
        <v>3862852.1727999998</v>
      </c>
    </row>
    <row r="29" spans="1:25" ht="46.5" customHeight="1" x14ac:dyDescent="0.25">
      <c r="A29" s="160">
        <v>2</v>
      </c>
      <c r="B29" s="307" t="s">
        <v>278</v>
      </c>
      <c r="C29" s="349" t="s">
        <v>262</v>
      </c>
      <c r="D29" s="308">
        <f t="shared" ref="D29:T29" si="5">D30+D35</f>
        <v>59336630</v>
      </c>
      <c r="E29" s="308">
        <f t="shared" si="5"/>
        <v>63261776</v>
      </c>
      <c r="F29" s="308">
        <f t="shared" si="5"/>
        <v>62329781</v>
      </c>
      <c r="G29" s="308">
        <f t="shared" si="5"/>
        <v>65168985.000000007</v>
      </c>
      <c r="H29" s="308">
        <f t="shared" si="5"/>
        <v>64955794</v>
      </c>
      <c r="I29" s="308">
        <f t="shared" si="5"/>
        <v>68124226</v>
      </c>
      <c r="J29" s="308">
        <f t="shared" si="5"/>
        <v>69933905</v>
      </c>
      <c r="K29" s="308">
        <f t="shared" si="5"/>
        <v>72621095</v>
      </c>
      <c r="L29" s="308">
        <f t="shared" si="5"/>
        <v>76321969.007149994</v>
      </c>
      <c r="M29" s="308">
        <f t="shared" si="5"/>
        <v>79128796.876440004</v>
      </c>
      <c r="N29" s="308">
        <f t="shared" si="5"/>
        <v>83081102.652150005</v>
      </c>
      <c r="O29" s="308">
        <f t="shared" si="5"/>
        <v>87213517.638378248</v>
      </c>
      <c r="P29" s="308">
        <f t="shared" si="5"/>
        <v>90625059.318415239</v>
      </c>
      <c r="Q29" s="308">
        <f t="shared" si="5"/>
        <v>107204039.15195477</v>
      </c>
      <c r="R29" s="308">
        <f t="shared" si="5"/>
        <v>95083317.395749986</v>
      </c>
      <c r="S29" s="308">
        <f t="shared" si="5"/>
        <v>133973970.59800999</v>
      </c>
      <c r="T29" s="308">
        <f t="shared" si="5"/>
        <v>111728488.23999999</v>
      </c>
      <c r="U29" s="308">
        <f>U30+U35</f>
        <v>125348222.33524002</v>
      </c>
      <c r="V29" s="308">
        <f>V30+V35</f>
        <v>123998724.64976001</v>
      </c>
      <c r="W29" s="308">
        <f>W30+W35</f>
        <v>135154961.50159001</v>
      </c>
      <c r="X29" s="308">
        <f>X30+X35</f>
        <v>138486348.92541999</v>
      </c>
      <c r="Y29" s="333">
        <f>Y30+Y35</f>
        <v>144833927.58058</v>
      </c>
    </row>
    <row r="30" spans="1:25" x14ac:dyDescent="0.25">
      <c r="A30" s="161" t="s">
        <v>145</v>
      </c>
      <c r="B30" s="309" t="s">
        <v>279</v>
      </c>
      <c r="C30" s="164" t="s">
        <v>262</v>
      </c>
      <c r="D30" s="308">
        <f t="shared" ref="D30:T30" si="6">SUM(D31:D34)</f>
        <v>52572582</v>
      </c>
      <c r="E30" s="308">
        <f t="shared" si="6"/>
        <v>55577913</v>
      </c>
      <c r="F30" s="308">
        <f t="shared" si="6"/>
        <v>55062577</v>
      </c>
      <c r="G30" s="308">
        <f t="shared" si="6"/>
        <v>57517874.867843844</v>
      </c>
      <c r="H30" s="308">
        <f t="shared" si="6"/>
        <v>57287787.29801555</v>
      </c>
      <c r="I30" s="308">
        <f t="shared" si="6"/>
        <v>60278994.70198445</v>
      </c>
      <c r="J30" s="308">
        <f t="shared" si="6"/>
        <v>61614002</v>
      </c>
      <c r="K30" s="308">
        <f t="shared" si="6"/>
        <v>64170993.734677792</v>
      </c>
      <c r="L30" s="308">
        <f t="shared" si="6"/>
        <v>67053433.329399996</v>
      </c>
      <c r="M30" s="308">
        <f t="shared" si="6"/>
        <v>69674229.852080002</v>
      </c>
      <c r="N30" s="308">
        <f t="shared" si="6"/>
        <v>72735197.030000001</v>
      </c>
      <c r="O30" s="308">
        <f t="shared" si="6"/>
        <v>76551122.40257825</v>
      </c>
      <c r="P30" s="308">
        <f t="shared" si="6"/>
        <v>80093499.159065247</v>
      </c>
      <c r="Q30" s="308">
        <f t="shared" si="6"/>
        <v>94018424.311304763</v>
      </c>
      <c r="R30" s="308">
        <f t="shared" si="6"/>
        <v>84254754.293369994</v>
      </c>
      <c r="S30" s="308">
        <f t="shared" si="6"/>
        <v>120358069.73617999</v>
      </c>
      <c r="T30" s="308">
        <f t="shared" si="6"/>
        <v>97810759.349999994</v>
      </c>
      <c r="U30" s="308">
        <f>SUM(U31:U34)</f>
        <v>114851562.15523002</v>
      </c>
      <c r="V30" s="308">
        <f>SUM(V31:V34)</f>
        <v>109739109.42406</v>
      </c>
      <c r="W30" s="308">
        <f>SUM(W31:W34)</f>
        <v>120484408.05779001</v>
      </c>
      <c r="X30" s="308">
        <f>SUM(X31:X34)</f>
        <v>122721628.22818999</v>
      </c>
      <c r="Y30" s="333">
        <f>SUM(Y31:Y34)</f>
        <v>128780388.39895999</v>
      </c>
    </row>
    <row r="31" spans="1:25" ht="23.25" x14ac:dyDescent="0.25">
      <c r="A31" s="162" t="s">
        <v>183</v>
      </c>
      <c r="B31" s="323" t="s">
        <v>280</v>
      </c>
      <c r="C31" s="349" t="s">
        <v>262</v>
      </c>
      <c r="D31" s="320">
        <f>Naklady_puvodni_cleneni_do_2022!AI37</f>
        <v>15140810.064789509</v>
      </c>
      <c r="E31" s="320">
        <f>Naklady_puvodni_cleneni_do_2022!AJ37</f>
        <v>16003361.935210491</v>
      </c>
      <c r="F31" s="320">
        <f>Naklady_puvodni_cleneni_do_2022!AK37</f>
        <v>16441711</v>
      </c>
      <c r="G31" s="320">
        <f>Naklady_puvodni_cleneni_do_2022!AL37</f>
        <v>16260701.089765618</v>
      </c>
      <c r="H31" s="320">
        <f>Naklady_puvodni_cleneni_do_2022!AM37</f>
        <v>16903597.913696095</v>
      </c>
      <c r="I31" s="320">
        <f>Naklady_puvodni_cleneni_do_2022!AN37</f>
        <v>17222348.086303905</v>
      </c>
      <c r="J31" s="320">
        <f>Naklady_puvodni_cleneni_do_2022!AO37</f>
        <v>18193395</v>
      </c>
      <c r="K31" s="320">
        <f>Naklady_puvodni_cleneni_do_2022!AP37</f>
        <v>18049950.859118789</v>
      </c>
      <c r="L31" s="320">
        <f>Naklady_puvodni_cleneni_do_2022!AQ37</f>
        <v>19306059.093813539</v>
      </c>
      <c r="M31" s="320">
        <f>Naklady_puvodni_cleneni_do_2022!AR37</f>
        <v>19804300.056419451</v>
      </c>
      <c r="N31" s="320">
        <f>Naklady_puvodni_cleneni_do_2022!AS37</f>
        <v>20855218.899999999</v>
      </c>
      <c r="O31" s="320">
        <f>Naklady_puvodni_cleneni_do_2022!AT37</f>
        <v>21504262.641115226</v>
      </c>
      <c r="P31" s="320">
        <f>Naklady_puvodni_cleneni_do_2022!AU37</f>
        <v>23613345.75</v>
      </c>
      <c r="Q31" s="320">
        <f>Naklady_puvodni_cleneni_do_2022!AW37</f>
        <v>26507644.249999993</v>
      </c>
      <c r="R31" s="320">
        <f>Naklady_puvodni_cleneni_do_2022!AX37</f>
        <v>24574079.917060789</v>
      </c>
      <c r="S31" s="320">
        <f>Naklady_puvodni_cleneni_do_2022!AY37</f>
        <v>33056831.210282952</v>
      </c>
      <c r="T31" s="320">
        <f>Naklady_puvodni_cleneni_do_2022!AZ37</f>
        <v>28207801.222176813</v>
      </c>
      <c r="U31" s="320">
        <f>Naklady_puvodni_cleneni_do_2022!BA37</f>
        <v>32401341.344259344</v>
      </c>
      <c r="V31" s="321">
        <v>29795948.176567644</v>
      </c>
      <c r="W31" s="322">
        <v>31442304.087923855</v>
      </c>
      <c r="X31" s="321">
        <v>34169085.36536777</v>
      </c>
      <c r="Y31" s="336">
        <v>30880024.246994544</v>
      </c>
    </row>
    <row r="32" spans="1:25" ht="25.5" customHeight="1" x14ac:dyDescent="0.25">
      <c r="A32" s="162" t="s">
        <v>185</v>
      </c>
      <c r="B32" s="324" t="s">
        <v>281</v>
      </c>
      <c r="C32" s="349" t="s">
        <v>262</v>
      </c>
      <c r="D32" s="320">
        <f>Naklady_puvodni_cleneni_do_2022!AI38</f>
        <v>32138773.935210489</v>
      </c>
      <c r="E32" s="320">
        <f>Naklady_puvodni_cleneni_do_2022!AJ38</f>
        <v>33368805.064789511</v>
      </c>
      <c r="F32" s="320">
        <f>Naklady_puvodni_cleneni_do_2022!AK38</f>
        <v>32789922</v>
      </c>
      <c r="G32" s="320">
        <f>Naklady_puvodni_cleneni_do_2022!AL38</f>
        <v>34977644.599382892</v>
      </c>
      <c r="H32" s="320">
        <f>Naklady_puvodni_cleneni_do_2022!AM38</f>
        <v>34088650.502077073</v>
      </c>
      <c r="I32" s="320">
        <f>Naklady_puvodni_cleneni_do_2022!AN38</f>
        <v>35003320.497922927</v>
      </c>
      <c r="J32" s="320">
        <f>Naklady_puvodni_cleneni_do_2022!AO38</f>
        <v>36203741</v>
      </c>
      <c r="K32" s="320">
        <f>Naklady_puvodni_cleneni_do_2022!AP38</f>
        <v>37768653</v>
      </c>
      <c r="L32" s="320">
        <f>Naklady_puvodni_cleneni_do_2022!AQ38</f>
        <v>39558912.049761087</v>
      </c>
      <c r="M32" s="320">
        <f>Naklady_puvodni_cleneni_do_2022!AR38</f>
        <v>41168354.213078231</v>
      </c>
      <c r="N32" s="320">
        <f>Naklady_puvodni_cleneni_do_2022!AS38</f>
        <v>42673731.57</v>
      </c>
      <c r="O32" s="320">
        <f>Naklady_puvodni_cleneni_do_2022!AT38</f>
        <v>45244073.713527992</v>
      </c>
      <c r="P32" s="320">
        <f>Naklady_puvodni_cleneni_do_2022!AU38</f>
        <v>45858383.340000004</v>
      </c>
      <c r="Q32" s="320">
        <f>Naklady_puvodni_cleneni_do_2022!AW38</f>
        <v>55639554.659999996</v>
      </c>
      <c r="R32" s="320">
        <f>Naklady_puvodni_cleneni_do_2022!AX38</f>
        <v>47303855.789889857</v>
      </c>
      <c r="S32" s="320">
        <f>Naklady_puvodni_cleneni_do_2022!AY38</f>
        <v>73715338.051213324</v>
      </c>
      <c r="T32" s="320">
        <f>Naklady_puvodni_cleneni_do_2022!AZ38</f>
        <v>56520832.157823183</v>
      </c>
      <c r="U32" s="320">
        <f>Naklady_puvodni_cleneni_do_2022!BA38</f>
        <v>66796630.196517348</v>
      </c>
      <c r="V32" s="321">
        <v>64892425.889706984</v>
      </c>
      <c r="W32" s="322">
        <v>71762801.239425197</v>
      </c>
      <c r="X32" s="321">
        <v>70816400.885387555</v>
      </c>
      <c r="Y32" s="336">
        <v>78947346.869186148</v>
      </c>
    </row>
    <row r="33" spans="1:25" x14ac:dyDescent="0.25">
      <c r="A33" s="162" t="s">
        <v>187</v>
      </c>
      <c r="B33" s="314" t="s">
        <v>282</v>
      </c>
      <c r="C33" s="349" t="s">
        <v>262</v>
      </c>
      <c r="D33" s="320">
        <f>Naklady_puvodni_cleneni_do_2022!AI40+Naklady_puvodni_cleneni_do_2022!AI30</f>
        <v>176096</v>
      </c>
      <c r="E33" s="320">
        <f>Naklady_puvodni_cleneni_do_2022!AJ40+Naklady_puvodni_cleneni_do_2022!AJ30</f>
        <v>202223</v>
      </c>
      <c r="F33" s="320">
        <f>Naklady_puvodni_cleneni_do_2022!AK40+Naklady_puvodni_cleneni_do_2022!AK30</f>
        <v>129801</v>
      </c>
      <c r="G33" s="320">
        <f>Naklady_puvodni_cleneni_do_2022!AL40+Naklady_puvodni_cleneni_do_2022!AL30</f>
        <v>140838.17869533284</v>
      </c>
      <c r="H33" s="320">
        <f>Naklady_puvodni_cleneni_do_2022!AM40+Naklady_puvodni_cleneni_do_2022!AM30</f>
        <v>127347.88224238507</v>
      </c>
      <c r="I33" s="320">
        <f>Naklady_puvodni_cleneni_do_2022!AN40+Naklady_puvodni_cleneni_do_2022!AN30</f>
        <v>139004.11775761493</v>
      </c>
      <c r="J33" s="320">
        <f>Naklady_puvodni_cleneni_do_2022!AO40+Naklady_puvodni_cleneni_do_2022!AO30</f>
        <v>133490</v>
      </c>
      <c r="K33" s="320">
        <f>Naklady_puvodni_cleneni_do_2022!AP40+Naklady_puvodni_cleneni_do_2022!AP30</f>
        <v>133781.87555899966</v>
      </c>
      <c r="L33" s="320">
        <f>Naklady_puvodni_cleneni_do_2022!AQ40+Naklady_puvodni_cleneni_do_2022!AQ30</f>
        <v>154137.27174536619</v>
      </c>
      <c r="M33" s="320">
        <f>Naklady_puvodni_cleneni_do_2022!AR40+Naklady_puvodni_cleneni_do_2022!AR30</f>
        <v>368412.2432523208</v>
      </c>
      <c r="N33" s="320">
        <f>Naklady_puvodni_cleneni_do_2022!AS40+Naklady_puvodni_cleneni_do_2022!AS30</f>
        <v>336124.93</v>
      </c>
      <c r="O33" s="320">
        <f>Naklady_puvodni_cleneni_do_2022!AT40+Naklady_puvodni_cleneni_do_2022!AT30</f>
        <v>352191.0988158331</v>
      </c>
      <c r="P33" s="320">
        <f>Naklady_puvodni_cleneni_do_2022!AU40+Naklady_puvodni_cleneni_do_2022!AU30</f>
        <v>410287.58906524343</v>
      </c>
      <c r="Q33" s="320">
        <f>Naklady_puvodni_cleneni_do_2022!AW40+Naklady_puvodni_cleneni_do_2022!AW30</f>
        <v>446834.41093475645</v>
      </c>
      <c r="R33" s="320">
        <f>Naklady_puvodni_cleneni_do_2022!AX40+Naklady_puvodni_cleneni_do_2022!AX30</f>
        <v>514677.97028935043</v>
      </c>
      <c r="S33" s="320">
        <f>Naklady_puvodni_cleneni_do_2022!AY40+Naklady_puvodni_cleneni_do_2022!AY30</f>
        <v>1182728.1350737184</v>
      </c>
      <c r="T33" s="320">
        <f>Naklady_puvodni_cleneni_do_2022!AZ40+Naklady_puvodni_cleneni_do_2022!AZ30</f>
        <v>533844.99</v>
      </c>
      <c r="U33" s="320">
        <f>Naklady_puvodni_cleneni_do_2022!BA40+Naklady_puvodni_cleneni_do_2022!BA30</f>
        <v>801757.99871330825</v>
      </c>
      <c r="V33" s="321">
        <v>423771.40123537066</v>
      </c>
      <c r="W33" s="322">
        <v>410021.17343095347</v>
      </c>
      <c r="X33" s="321">
        <v>276806.93534467038</v>
      </c>
      <c r="Y33" s="336">
        <v>306224.46620930795</v>
      </c>
    </row>
    <row r="34" spans="1:25" ht="24" x14ac:dyDescent="0.25">
      <c r="A34" s="162" t="s">
        <v>189</v>
      </c>
      <c r="B34" s="325" t="s">
        <v>283</v>
      </c>
      <c r="C34" s="349" t="s">
        <v>262</v>
      </c>
      <c r="D34" s="320">
        <f>Naklady_puvodni_cleneni_do_2022!AI41</f>
        <v>5116902</v>
      </c>
      <c r="E34" s="320">
        <f>Naklady_puvodni_cleneni_do_2022!AJ41</f>
        <v>6003523</v>
      </c>
      <c r="F34" s="320">
        <f>Naklady_puvodni_cleneni_do_2022!AK41</f>
        <v>5701143</v>
      </c>
      <c r="G34" s="320">
        <f>Naklady_puvodni_cleneni_do_2022!AL41</f>
        <v>6138691</v>
      </c>
      <c r="H34" s="320">
        <f>Naklady_puvodni_cleneni_do_2022!AM41</f>
        <v>6168191</v>
      </c>
      <c r="I34" s="320">
        <f>Naklady_puvodni_cleneni_do_2022!AN41</f>
        <v>7914322</v>
      </c>
      <c r="J34" s="320">
        <f>Naklady_puvodni_cleneni_do_2022!AO41</f>
        <v>7083376</v>
      </c>
      <c r="K34" s="320">
        <f>Naklady_puvodni_cleneni_do_2022!AP41</f>
        <v>8218608</v>
      </c>
      <c r="L34" s="320">
        <f>Naklady_puvodni_cleneni_do_2022!AQ41</f>
        <v>8034324.9140799996</v>
      </c>
      <c r="M34" s="320">
        <f>Naklady_puvodni_cleneni_do_2022!AR41</f>
        <v>8333163.3393300008</v>
      </c>
      <c r="N34" s="320">
        <f>Naklady_puvodni_cleneni_do_2022!AS41</f>
        <v>8870121.629999999</v>
      </c>
      <c r="O34" s="320">
        <f>Naklady_puvodni_cleneni_do_2022!AT41</f>
        <v>9450594.9491191991</v>
      </c>
      <c r="P34" s="320">
        <f>Naklady_puvodni_cleneni_do_2022!AU41</f>
        <v>10211482.48</v>
      </c>
      <c r="Q34" s="320">
        <f>Naklady_puvodni_cleneni_do_2022!AW41</f>
        <v>11424390.990370002</v>
      </c>
      <c r="R34" s="320">
        <f>Naklady_puvodni_cleneni_do_2022!AX41</f>
        <v>11862140.61613</v>
      </c>
      <c r="S34" s="320">
        <f>Naklady_puvodni_cleneni_do_2022!AY41</f>
        <v>12403172.339609999</v>
      </c>
      <c r="T34" s="320">
        <f>Naklady_puvodni_cleneni_do_2022!AZ41</f>
        <v>12548280.98</v>
      </c>
      <c r="U34" s="320">
        <f>Naklady_puvodni_cleneni_do_2022!BA41</f>
        <v>14851832.615740001</v>
      </c>
      <c r="V34" s="321">
        <v>14626963.95655</v>
      </c>
      <c r="W34" s="322">
        <v>16869281.557010002</v>
      </c>
      <c r="X34" s="321">
        <v>17459335.042089999</v>
      </c>
      <c r="Y34" s="336">
        <v>18646792.816569999</v>
      </c>
    </row>
    <row r="35" spans="1:25" x14ac:dyDescent="0.25">
      <c r="A35" s="161" t="s">
        <v>147</v>
      </c>
      <c r="B35" s="312" t="s">
        <v>284</v>
      </c>
      <c r="C35" s="349" t="s">
        <v>262</v>
      </c>
      <c r="D35" s="308">
        <f t="shared" ref="D35:T35" si="7">SUM(D36,D38:D40)</f>
        <v>6764048</v>
      </c>
      <c r="E35" s="308">
        <f t="shared" si="7"/>
        <v>7683863</v>
      </c>
      <c r="F35" s="308">
        <f t="shared" si="7"/>
        <v>7267204</v>
      </c>
      <c r="G35" s="308">
        <f t="shared" si="7"/>
        <v>7651110.1321561616</v>
      </c>
      <c r="H35" s="308">
        <f t="shared" si="7"/>
        <v>7668006.7019844521</v>
      </c>
      <c r="I35" s="308">
        <f t="shared" si="7"/>
        <v>7845231.2980155479</v>
      </c>
      <c r="J35" s="308">
        <f t="shared" si="7"/>
        <v>8319903</v>
      </c>
      <c r="K35" s="308">
        <f t="shared" si="7"/>
        <v>8450101.2653222121</v>
      </c>
      <c r="L35" s="308">
        <f t="shared" si="7"/>
        <v>9268535.6777499989</v>
      </c>
      <c r="M35" s="308">
        <f t="shared" si="7"/>
        <v>9454567.0243599992</v>
      </c>
      <c r="N35" s="308">
        <f t="shared" si="7"/>
        <v>10345905.62215</v>
      </c>
      <c r="O35" s="308">
        <f t="shared" si="7"/>
        <v>10662395.2358</v>
      </c>
      <c r="P35" s="308">
        <f t="shared" si="7"/>
        <v>10531560.159349998</v>
      </c>
      <c r="Q35" s="308">
        <f t="shared" si="7"/>
        <v>13185614.840650002</v>
      </c>
      <c r="R35" s="308">
        <f t="shared" si="7"/>
        <v>10828563.10238</v>
      </c>
      <c r="S35" s="308">
        <f t="shared" si="7"/>
        <v>13615900.86183</v>
      </c>
      <c r="T35" s="308">
        <f t="shared" si="7"/>
        <v>13917728.890000001</v>
      </c>
      <c r="U35" s="308">
        <f>SUM(U36,U38:U40)</f>
        <v>10496660.180010002</v>
      </c>
      <c r="V35" s="308">
        <f>SUM(V36,V38:V40)</f>
        <v>14259615.2257</v>
      </c>
      <c r="W35" s="308">
        <f>SUM(W36,W38:W40)</f>
        <v>14670553.4438</v>
      </c>
      <c r="X35" s="308">
        <f>SUM(X36,X38:X40)</f>
        <v>15764720.69723</v>
      </c>
      <c r="Y35" s="333">
        <f>SUM(Y36,Y38:Y40)</f>
        <v>16053539.181619998</v>
      </c>
    </row>
    <row r="36" spans="1:25" ht="24" x14ac:dyDescent="0.25">
      <c r="A36" s="162" t="s">
        <v>235</v>
      </c>
      <c r="B36" s="313" t="s">
        <v>285</v>
      </c>
      <c r="C36" s="349" t="s">
        <v>262</v>
      </c>
      <c r="D36" s="320">
        <f>Naklady_puvodni_cleneni_do_2022!AI43</f>
        <v>3327502</v>
      </c>
      <c r="E36" s="320">
        <f>Naklady_puvodni_cleneni_do_2022!AJ43</f>
        <v>3664843</v>
      </c>
      <c r="F36" s="320">
        <f>Naklady_puvodni_cleneni_do_2022!AK43</f>
        <v>3604729</v>
      </c>
      <c r="G36" s="320">
        <f>Naklady_puvodni_cleneni_do_2022!AL43</f>
        <v>3648186</v>
      </c>
      <c r="H36" s="320">
        <f>Naklady_puvodni_cleneni_do_2022!AM43</f>
        <v>3770703</v>
      </c>
      <c r="I36" s="320">
        <f>Naklady_puvodni_cleneni_do_2022!AN43</f>
        <v>3843117</v>
      </c>
      <c r="J36" s="320">
        <f>Naklady_puvodni_cleneni_do_2022!AO43</f>
        <v>4058301</v>
      </c>
      <c r="K36" s="320">
        <f>Naklady_puvodni_cleneni_do_2022!AP43</f>
        <v>4013415</v>
      </c>
      <c r="L36" s="320">
        <f>Naklady_puvodni_cleneni_do_2022!AQ43</f>
        <v>4453077.1118799997</v>
      </c>
      <c r="M36" s="320">
        <f>Naklady_puvodni_cleneni_do_2022!AR43</f>
        <v>4465262.6177700004</v>
      </c>
      <c r="N36" s="320">
        <f>Naklady_puvodni_cleneni_do_2022!AS43</f>
        <v>4844443.58</v>
      </c>
      <c r="O36" s="320">
        <f>Naklady_puvodni_cleneni_do_2022!AT43</f>
        <v>4889890.5653099995</v>
      </c>
      <c r="P36" s="320">
        <f>Naklady_puvodni_cleneni_do_2022!AU43</f>
        <v>4801792.3276800001</v>
      </c>
      <c r="Q36" s="320">
        <f>Naklady_puvodni_cleneni_do_2022!AW43</f>
        <v>6144239.6723200008</v>
      </c>
      <c r="R36" s="320">
        <f>Naklady_puvodni_cleneni_do_2022!AX43</f>
        <v>4952939.5968699995</v>
      </c>
      <c r="S36" s="320">
        <f>Naklady_puvodni_cleneni_do_2022!AY43</f>
        <v>6219788.2773599997</v>
      </c>
      <c r="T36" s="320">
        <f>Naklady_puvodni_cleneni_do_2022!AZ43</f>
        <v>6263884.6500000004</v>
      </c>
      <c r="U36" s="320">
        <f>Naklady_puvodni_cleneni_do_2022!BA43</f>
        <v>4683333.6196300006</v>
      </c>
      <c r="V36" s="321">
        <v>6253926.7486800002</v>
      </c>
      <c r="W36" s="322">
        <v>6556804.1806699997</v>
      </c>
      <c r="X36" s="321">
        <v>6886308.4080600003</v>
      </c>
      <c r="Y36" s="336">
        <v>7207116.27202</v>
      </c>
    </row>
    <row r="37" spans="1:25" x14ac:dyDescent="0.25">
      <c r="A37" s="343" t="s">
        <v>286</v>
      </c>
      <c r="B37" s="344" t="s">
        <v>236</v>
      </c>
      <c r="C37" s="349" t="s">
        <v>262</v>
      </c>
      <c r="D37" s="317">
        <f>Naklady_puvodni_cleneni_do_2022!AI44</f>
        <v>0</v>
      </c>
      <c r="E37" s="317">
        <f>Naklady_puvodni_cleneni_do_2022!AJ44</f>
        <v>0</v>
      </c>
      <c r="F37" s="317">
        <f>Naklady_puvodni_cleneni_do_2022!AK44</f>
        <v>0</v>
      </c>
      <c r="G37" s="317">
        <f>Naklady_puvodni_cleneni_do_2022!AL44</f>
        <v>0</v>
      </c>
      <c r="H37" s="317">
        <f>Naklady_puvodni_cleneni_do_2022!AM44</f>
        <v>0</v>
      </c>
      <c r="I37" s="317">
        <f>Naklady_puvodni_cleneni_do_2022!AN44</f>
        <v>0</v>
      </c>
      <c r="J37" s="317">
        <f>Naklady_puvodni_cleneni_do_2022!AO44</f>
        <v>0</v>
      </c>
      <c r="K37" s="317">
        <f>Naklady_puvodni_cleneni_do_2022!AP44</f>
        <v>0</v>
      </c>
      <c r="L37" s="317">
        <f>Naklady_puvodni_cleneni_do_2022!AQ44</f>
        <v>3008210.9236699999</v>
      </c>
      <c r="M37" s="317">
        <f>Naklady_puvodni_cleneni_do_2022!AR44</f>
        <v>3000273.1847399999</v>
      </c>
      <c r="N37" s="317">
        <f>Naklady_puvodni_cleneni_do_2022!AS44</f>
        <v>3285706.5638273265</v>
      </c>
      <c r="O37" s="317">
        <f>Naklady_puvodni_cleneni_do_2022!AT44</f>
        <v>3307677.6435226733</v>
      </c>
      <c r="P37" s="317">
        <f>Naklady_puvodni_cleneni_do_2022!AU44</f>
        <v>3318777.1253900002</v>
      </c>
      <c r="Q37" s="317">
        <f>Naklady_puvodni_cleneni_do_2022!AW44</f>
        <v>4137283.8746099994</v>
      </c>
      <c r="R37" s="317">
        <f>Naklady_puvodni_cleneni_do_2022!AX44</f>
        <v>3357652.6995537705</v>
      </c>
      <c r="S37" s="317">
        <f>Naklady_puvodni_cleneni_do_2022!AY44</f>
        <v>4105806.9008382722</v>
      </c>
      <c r="T37" s="317">
        <f>Naklady_puvodni_cleneni_do_2022!AZ44</f>
        <v>4134567.93</v>
      </c>
      <c r="U37" s="317">
        <f>Naklady_puvodni_cleneni_do_2022!BA44</f>
        <v>2964835.7476606034</v>
      </c>
      <c r="V37" s="326">
        <v>3870185.065996957</v>
      </c>
      <c r="W37" s="351">
        <v>3881041.7600864274</v>
      </c>
      <c r="X37" s="326">
        <v>4233799.5647400003</v>
      </c>
      <c r="Y37" s="337">
        <v>4071979.7713299999</v>
      </c>
    </row>
    <row r="38" spans="1:25" ht="24" x14ac:dyDescent="0.25">
      <c r="A38" s="162" t="s">
        <v>287</v>
      </c>
      <c r="B38" s="314" t="s">
        <v>288</v>
      </c>
      <c r="C38" s="349" t="s">
        <v>262</v>
      </c>
      <c r="D38" s="320">
        <f>Naklady_puvodni_cleneni_do_2022!AI45+Naklady_puvodni_cleneni_do_2022!AI46+Naklady_puvodni_cleneni_do_2022!AI39</f>
        <v>3362700</v>
      </c>
      <c r="E38" s="320">
        <f>Naklady_puvodni_cleneni_do_2022!AJ45+Naklady_puvodni_cleneni_do_2022!AJ46+Naklady_puvodni_cleneni_do_2022!AJ39</f>
        <v>3931163</v>
      </c>
      <c r="F38" s="320">
        <f>Naklady_puvodni_cleneni_do_2022!AK45+Naklady_puvodni_cleneni_do_2022!AK46+Naklady_puvodni_cleneni_do_2022!AK39</f>
        <v>3584313</v>
      </c>
      <c r="G38" s="320">
        <f>Naklady_puvodni_cleneni_do_2022!AL45+Naklady_puvodni_cleneni_do_2022!AL46+Naklady_puvodni_cleneni_do_2022!AL39</f>
        <v>3920103.1321561616</v>
      </c>
      <c r="H38" s="320">
        <f>Naklady_puvodni_cleneni_do_2022!AM45+Naklady_puvodni_cleneni_do_2022!AM46+Naklady_puvodni_cleneni_do_2022!AM39</f>
        <v>3807818.7019844521</v>
      </c>
      <c r="I38" s="320">
        <f>Naklady_puvodni_cleneni_do_2022!AN45+Naklady_puvodni_cleneni_do_2022!AN46+Naklady_puvodni_cleneni_do_2022!AN39</f>
        <v>3906078.2980155479</v>
      </c>
      <c r="J38" s="320">
        <f>Naklady_puvodni_cleneni_do_2022!AO45+Naklady_puvodni_cleneni_do_2022!AO46+Naklady_puvodni_cleneni_do_2022!AO39</f>
        <v>4163709</v>
      </c>
      <c r="K38" s="320">
        <f>Naklady_puvodni_cleneni_do_2022!AP45+Naklady_puvodni_cleneni_do_2022!AP46+Naklady_puvodni_cleneni_do_2022!AP39</f>
        <v>4335804.2653222131</v>
      </c>
      <c r="L38" s="320">
        <f>Naklady_puvodni_cleneni_do_2022!AQ45+Naklady_puvodni_cleneni_do_2022!AQ46+Naklady_puvodni_cleneni_do_2022!AQ39</f>
        <v>4703373.6753099998</v>
      </c>
      <c r="M38" s="320">
        <f>Naklady_puvodni_cleneni_do_2022!AR45+Naklady_puvodni_cleneni_do_2022!AR46+Naklady_puvodni_cleneni_do_2022!AR39</f>
        <v>4877333.9324099999</v>
      </c>
      <c r="N38" s="320">
        <f>Naklady_puvodni_cleneni_do_2022!AS45+Naklady_puvodni_cleneni_do_2022!AS46+Naklady_puvodni_cleneni_do_2022!AS39</f>
        <v>5373264.0037799999</v>
      </c>
      <c r="O38" s="320">
        <f>Naklady_puvodni_cleneni_do_2022!AT45+Naklady_puvodni_cleneni_do_2022!AT46+Naklady_puvodni_cleneni_do_2022!AT39</f>
        <v>5640071.7468500007</v>
      </c>
      <c r="P38" s="320">
        <f>Naklady_puvodni_cleneni_do_2022!AU45+Naklady_puvodni_cleneni_do_2022!AU46+Naklady_puvodni_cleneni_do_2022!AU39</f>
        <v>5582661.1600000001</v>
      </c>
      <c r="Q38" s="320">
        <f>Naklady_puvodni_cleneni_do_2022!AW45+Naklady_puvodni_cleneni_do_2022!AW46+Naklady_puvodni_cleneni_do_2022!AW39</f>
        <v>6868269.8399999999</v>
      </c>
      <c r="R38" s="320">
        <f>Naklady_puvodni_cleneni_do_2022!AX45+Naklady_puvodni_cleneni_do_2022!AX46+Naklady_puvodni_cleneni_do_2022!AX39</f>
        <v>5717998.1670200005</v>
      </c>
      <c r="S38" s="320">
        <f>Naklady_puvodni_cleneni_do_2022!AY45+Naklady_puvodni_cleneni_do_2022!AY46+Naklady_puvodni_cleneni_do_2022!AY39</f>
        <v>7214176.1610000003</v>
      </c>
      <c r="T38" s="320">
        <f>Naklady_puvodni_cleneni_do_2022!AZ45+Naklady_puvodni_cleneni_do_2022!AZ46+Naklady_puvodni_cleneni_do_2022!AZ39</f>
        <v>7466147.6699999999</v>
      </c>
      <c r="U38" s="320">
        <f>Naklady_puvodni_cleneni_do_2022!BA45+Naklady_puvodni_cleneni_do_2022!BA46+Naklady_puvodni_cleneni_do_2022!BA39</f>
        <v>5639057.4561999999</v>
      </c>
      <c r="V38" s="321">
        <v>6219206.5466600005</v>
      </c>
      <c r="W38" s="322">
        <v>6378092.3194200005</v>
      </c>
      <c r="X38" s="321">
        <v>6983030.6625100002</v>
      </c>
      <c r="Y38" s="336">
        <v>6920795.0217899997</v>
      </c>
    </row>
    <row r="39" spans="1:25" x14ac:dyDescent="0.25">
      <c r="A39" s="162" t="s">
        <v>289</v>
      </c>
      <c r="B39" s="314" t="s">
        <v>290</v>
      </c>
      <c r="C39" s="349" t="s">
        <v>262</v>
      </c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1">
        <v>1594696.60852</v>
      </c>
      <c r="W39" s="322">
        <v>1513869.8806499999</v>
      </c>
      <c r="X39" s="321">
        <v>1658387.9847500001</v>
      </c>
      <c r="Y39" s="336">
        <v>1679517.00786</v>
      </c>
    </row>
    <row r="40" spans="1:25" x14ac:dyDescent="0.25">
      <c r="A40" s="162" t="s">
        <v>291</v>
      </c>
      <c r="B40" s="314" t="s">
        <v>292</v>
      </c>
      <c r="C40" s="349" t="s">
        <v>262</v>
      </c>
      <c r="D40" s="320">
        <f>Naklady_puvodni_cleneni_do_2022!AI47</f>
        <v>73846</v>
      </c>
      <c r="E40" s="320">
        <f>Naklady_puvodni_cleneni_do_2022!AJ47</f>
        <v>87857</v>
      </c>
      <c r="F40" s="320">
        <f>Naklady_puvodni_cleneni_do_2022!AK47</f>
        <v>78162</v>
      </c>
      <c r="G40" s="320">
        <f>Naklady_puvodni_cleneni_do_2022!AL47</f>
        <v>82821</v>
      </c>
      <c r="H40" s="320">
        <f>Naklady_puvodni_cleneni_do_2022!AM47</f>
        <v>89485</v>
      </c>
      <c r="I40" s="320">
        <f>Naklady_puvodni_cleneni_do_2022!AN47</f>
        <v>96036</v>
      </c>
      <c r="J40" s="320">
        <f>Naklady_puvodni_cleneni_do_2022!AO47</f>
        <v>97893</v>
      </c>
      <c r="K40" s="320">
        <f>Naklady_puvodni_cleneni_do_2022!AP47</f>
        <v>100882</v>
      </c>
      <c r="L40" s="320">
        <f>Naklady_puvodni_cleneni_do_2022!AQ47</f>
        <v>112084.89056</v>
      </c>
      <c r="M40" s="320">
        <f>Naklady_puvodni_cleneni_do_2022!AR47</f>
        <v>111970.47417999999</v>
      </c>
      <c r="N40" s="320">
        <f>Naklady_puvodni_cleneni_do_2022!AS47</f>
        <v>128198.03836999999</v>
      </c>
      <c r="O40" s="320">
        <f>Naklady_puvodni_cleneni_do_2022!AT47</f>
        <v>132432.92363999999</v>
      </c>
      <c r="P40" s="320">
        <f>Naklady_puvodni_cleneni_do_2022!AU47</f>
        <v>147106.67167000001</v>
      </c>
      <c r="Q40" s="320">
        <f>Naklady_puvodni_cleneni_do_2022!AW47</f>
        <v>173105.32833000005</v>
      </c>
      <c r="R40" s="320">
        <f>Naklady_puvodni_cleneni_do_2022!AX47</f>
        <v>157625.33848999999</v>
      </c>
      <c r="S40" s="320">
        <f>Naklady_puvodni_cleneni_do_2022!AY47</f>
        <v>181936.42347000001</v>
      </c>
      <c r="T40" s="320">
        <f>Naklady_puvodni_cleneni_do_2022!AZ47</f>
        <v>187696.57</v>
      </c>
      <c r="U40" s="320">
        <f>Naklady_puvodni_cleneni_do_2022!BA47</f>
        <v>174269.10417999999</v>
      </c>
      <c r="V40" s="321">
        <v>191785.32183999999</v>
      </c>
      <c r="W40" s="322">
        <v>221787.06305999999</v>
      </c>
      <c r="X40" s="321">
        <v>236993.64191000001</v>
      </c>
      <c r="Y40" s="336">
        <v>246110.87995</v>
      </c>
    </row>
    <row r="41" spans="1:25" x14ac:dyDescent="0.25">
      <c r="A41" s="160">
        <v>3</v>
      </c>
      <c r="B41" s="307" t="s">
        <v>293</v>
      </c>
      <c r="C41" s="349" t="s">
        <v>262</v>
      </c>
      <c r="D41" s="320">
        <f>Naklady_puvodni_cleneni_do_2022!AI48+Naklady_puvodni_cleneni_do_2022!AI49</f>
        <v>919196</v>
      </c>
      <c r="E41" s="320">
        <f>Naklady_puvodni_cleneni_do_2022!AJ48+Naklady_puvodni_cleneni_do_2022!AJ49</f>
        <v>1554375</v>
      </c>
      <c r="F41" s="320">
        <f>Naklady_puvodni_cleneni_do_2022!AK48+Naklady_puvodni_cleneni_do_2022!AK49</f>
        <v>1199102</v>
      </c>
      <c r="G41" s="320">
        <f>Naklady_puvodni_cleneni_do_2022!AL48+Naklady_puvodni_cleneni_do_2022!AL49</f>
        <v>1712099</v>
      </c>
      <c r="H41" s="320">
        <f>Naklady_puvodni_cleneni_do_2022!AM48+Naklady_puvodni_cleneni_do_2022!AM49</f>
        <v>1418872</v>
      </c>
      <c r="I41" s="320">
        <f>Naklady_puvodni_cleneni_do_2022!AN48+Naklady_puvodni_cleneni_do_2022!AN49</f>
        <v>1784933</v>
      </c>
      <c r="J41" s="320">
        <f>Naklady_puvodni_cleneni_do_2022!AO48+Naklady_puvodni_cleneni_do_2022!AO49</f>
        <v>1479220</v>
      </c>
      <c r="K41" s="320">
        <f>Naklady_puvodni_cleneni_do_2022!AP48+Naklady_puvodni_cleneni_do_2022!AP49</f>
        <v>1838547</v>
      </c>
      <c r="L41" s="320">
        <f>Naklady_puvodni_cleneni_do_2022!AQ48+Naklady_puvodni_cleneni_do_2022!AQ49</f>
        <v>1534186.15723</v>
      </c>
      <c r="M41" s="320">
        <f>Naklady_puvodni_cleneni_do_2022!AR48+Naklady_puvodni_cleneni_do_2022!AR49</f>
        <v>1884893.32274</v>
      </c>
      <c r="N41" s="320">
        <f>Naklady_puvodni_cleneni_do_2022!AS48+Naklady_puvodni_cleneni_do_2022!AS49</f>
        <v>1657464.87</v>
      </c>
      <c r="O41" s="320">
        <f>Naklady_puvodni_cleneni_do_2022!AT48+Naklady_puvodni_cleneni_do_2022!AT49</f>
        <v>2017866.0707600003</v>
      </c>
      <c r="P41" s="320">
        <f>Naklady_puvodni_cleneni_do_2022!AU48+Naklady_puvodni_cleneni_do_2022!AU49</f>
        <v>1298315.1260000002</v>
      </c>
      <c r="Q41" s="320">
        <f>Naklady_puvodni_cleneni_do_2022!AW48+Naklady_puvodni_cleneni_do_2022!AW49</f>
        <v>2093206.8739999996</v>
      </c>
      <c r="R41" s="320">
        <f>Naklady_puvodni_cleneni_do_2022!AX48+Naklady_puvodni_cleneni_do_2022!AX49</f>
        <v>1219858.3792299998</v>
      </c>
      <c r="S41" s="320">
        <f>Naklady_puvodni_cleneni_do_2022!AY48+Naklady_puvodni_cleneni_do_2022!AY49</f>
        <v>2464119.7723600003</v>
      </c>
      <c r="T41" s="320">
        <f>Naklady_puvodni_cleneni_do_2022!AZ48+Naklady_puvodni_cleneni_do_2022!AZ49</f>
        <v>1534948.49</v>
      </c>
      <c r="U41" s="320">
        <f>Naklady_puvodni_cleneni_do_2022!BA48+Naklady_puvodni_cleneni_do_2022!BA49</f>
        <v>2375602.3735700003</v>
      </c>
      <c r="V41" s="321">
        <v>2082582.3214799999</v>
      </c>
      <c r="W41" s="322">
        <v>2393042.2817600002</v>
      </c>
      <c r="X41" s="321">
        <v>2145153.3288099999</v>
      </c>
      <c r="Y41" s="336">
        <v>2465629.3105800003</v>
      </c>
    </row>
    <row r="42" spans="1:25" x14ac:dyDescent="0.25">
      <c r="A42" s="165" t="s">
        <v>294</v>
      </c>
      <c r="B42" s="309" t="s">
        <v>295</v>
      </c>
      <c r="C42" s="349" t="s">
        <v>262</v>
      </c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1">
        <v>2034405.6280100001</v>
      </c>
      <c r="W42" s="322">
        <v>2335038.4106900003</v>
      </c>
      <c r="X42" s="321">
        <v>2097646.7367500002</v>
      </c>
      <c r="Y42" s="336">
        <v>2403488.7345199999</v>
      </c>
    </row>
    <row r="43" spans="1:25" x14ac:dyDescent="0.25">
      <c r="A43" s="165" t="s">
        <v>296</v>
      </c>
      <c r="B43" s="315" t="s">
        <v>297</v>
      </c>
      <c r="C43" s="349" t="s">
        <v>262</v>
      </c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1">
        <v>24842.09647</v>
      </c>
      <c r="W43" s="322">
        <v>35973.765070000001</v>
      </c>
      <c r="X43" s="321">
        <v>23259.020059999999</v>
      </c>
      <c r="Y43" s="336">
        <v>36459.838060000002</v>
      </c>
    </row>
    <row r="44" spans="1:25" x14ac:dyDescent="0.25">
      <c r="A44" s="165" t="s">
        <v>298</v>
      </c>
      <c r="B44" s="315" t="s">
        <v>299</v>
      </c>
      <c r="C44" s="349" t="s">
        <v>262</v>
      </c>
      <c r="D44" s="320">
        <f>Naklady_puvodni_cleneni_do_2022!AI49</f>
        <v>11516</v>
      </c>
      <c r="E44" s="320">
        <f>Naklady_puvodni_cleneni_do_2022!AJ49</f>
        <v>16291</v>
      </c>
      <c r="F44" s="320">
        <f>Naklady_puvodni_cleneni_do_2022!AK49</f>
        <v>13537</v>
      </c>
      <c r="G44" s="320">
        <f>Naklady_puvodni_cleneni_do_2022!AL49</f>
        <v>16872</v>
      </c>
      <c r="H44" s="320">
        <f>Naklady_puvodni_cleneni_do_2022!AM49</f>
        <v>9573</v>
      </c>
      <c r="I44" s="320">
        <f>Naklady_puvodni_cleneni_do_2022!AN49</f>
        <v>20018</v>
      </c>
      <c r="J44" s="320">
        <f>Naklady_puvodni_cleneni_do_2022!AO49</f>
        <v>11972</v>
      </c>
      <c r="K44" s="320">
        <f>Naklady_puvodni_cleneni_do_2022!AP49</f>
        <v>18190</v>
      </c>
      <c r="L44" s="320">
        <f>Naklady_puvodni_cleneni_do_2022!AQ49</f>
        <v>15715.84</v>
      </c>
      <c r="M44" s="320">
        <f>Naklady_puvodni_cleneni_do_2022!AR49</f>
        <v>16717.126</v>
      </c>
      <c r="N44" s="320">
        <f>Naklady_puvodni_cleneni_do_2022!AS49</f>
        <v>16615.78</v>
      </c>
      <c r="O44" s="320">
        <f>Naklady_puvodni_cleneni_do_2022!AT49</f>
        <v>18050.556</v>
      </c>
      <c r="P44" s="320">
        <f>Naklady_puvodni_cleneni_do_2022!AU49</f>
        <v>15209.806</v>
      </c>
      <c r="Q44" s="320">
        <f>Naklady_puvodni_cleneni_do_2022!AW49</f>
        <v>24762.194000000003</v>
      </c>
      <c r="R44" s="320">
        <f>Naklady_puvodni_cleneni_do_2022!AX49</f>
        <v>17949.66</v>
      </c>
      <c r="S44" s="320">
        <f>Naklady_puvodni_cleneni_do_2022!AY49</f>
        <v>18821.944</v>
      </c>
      <c r="T44" s="320">
        <f>Naklady_puvodni_cleneni_do_2022!AZ49</f>
        <v>17632.330000000002</v>
      </c>
      <c r="U44" s="320">
        <f>Naklady_puvodni_cleneni_do_2022!BA49</f>
        <v>20425.008999999998</v>
      </c>
      <c r="V44" s="321">
        <v>23334.597000000002</v>
      </c>
      <c r="W44" s="322">
        <v>22030.106</v>
      </c>
      <c r="X44" s="321">
        <v>24247.572</v>
      </c>
      <c r="Y44" s="336">
        <v>25680.738000000001</v>
      </c>
    </row>
    <row r="45" spans="1:25" ht="23.25" x14ac:dyDescent="0.25">
      <c r="A45" s="160">
        <v>4</v>
      </c>
      <c r="B45" s="307" t="s">
        <v>300</v>
      </c>
      <c r="C45" s="349" t="s">
        <v>262</v>
      </c>
      <c r="D45" s="320">
        <f>Naklady_puvodni_cleneni_do_2022!AI51</f>
        <v>725395</v>
      </c>
      <c r="E45" s="320">
        <f>Naklady_puvodni_cleneni_do_2022!AJ51</f>
        <v>781835</v>
      </c>
      <c r="F45" s="320">
        <f>Naklady_puvodni_cleneni_do_2022!AK51</f>
        <v>736272</v>
      </c>
      <c r="G45" s="320">
        <f>Naklady_puvodni_cleneni_do_2022!AL51</f>
        <v>805599</v>
      </c>
      <c r="H45" s="320">
        <f>Naklady_puvodni_cleneni_do_2022!AM51</f>
        <v>740296</v>
      </c>
      <c r="I45" s="320">
        <f>Naklady_puvodni_cleneni_do_2022!AN51</f>
        <v>805540</v>
      </c>
      <c r="J45" s="320">
        <f>Naklady_puvodni_cleneni_do_2022!AO51</f>
        <v>754869</v>
      </c>
      <c r="K45" s="320">
        <f>Naklady_puvodni_cleneni_do_2022!AP51</f>
        <v>781815</v>
      </c>
      <c r="L45" s="320">
        <f>Naklady_puvodni_cleneni_do_2022!AQ51</f>
        <v>758456.26260000002</v>
      </c>
      <c r="M45" s="320">
        <f>Naklady_puvodni_cleneni_do_2022!AR51</f>
        <v>823516.78842999996</v>
      </c>
      <c r="N45" s="320">
        <f>Naklady_puvodni_cleneni_do_2022!AS51</f>
        <v>838667.32000000007</v>
      </c>
      <c r="O45" s="320">
        <f>Naklady_puvodni_cleneni_do_2022!AT51</f>
        <v>859575.55914000003</v>
      </c>
      <c r="P45" s="320">
        <f>Naklady_puvodni_cleneni_do_2022!AU51</f>
        <v>852916.87</v>
      </c>
      <c r="Q45" s="320">
        <f>Naklady_puvodni_cleneni_do_2022!AW51</f>
        <v>1330652.1299999999</v>
      </c>
      <c r="R45" s="320">
        <f>Naklady_puvodni_cleneni_do_2022!AX51</f>
        <v>906676.50434999994</v>
      </c>
      <c r="S45" s="320">
        <f>Naklady_puvodni_cleneni_do_2022!AY51</f>
        <v>1054667.42876</v>
      </c>
      <c r="T45" s="320">
        <f>Naklady_puvodni_cleneni_do_2022!AZ51</f>
        <v>1111266.3899999999</v>
      </c>
      <c r="U45" s="320">
        <f>Naklady_puvodni_cleneni_do_2022!BA51</f>
        <v>1107928.4064799999</v>
      </c>
      <c r="V45" s="321">
        <v>1071237.7114800001</v>
      </c>
      <c r="W45" s="322">
        <v>1077840.4095399999</v>
      </c>
      <c r="X45" s="321">
        <v>1138673.4415599999</v>
      </c>
      <c r="Y45" s="336">
        <v>1205339.68994</v>
      </c>
    </row>
    <row r="46" spans="1:25" ht="24" x14ac:dyDescent="0.25">
      <c r="A46" s="160">
        <v>5</v>
      </c>
      <c r="B46" s="307" t="s">
        <v>301</v>
      </c>
      <c r="C46" s="349" t="s">
        <v>262</v>
      </c>
      <c r="D46" s="320">
        <f>Naklady_puvodni_cleneni_do_2022!AI52</f>
        <v>1096258</v>
      </c>
      <c r="E46" s="320">
        <f>Naklady_puvodni_cleneni_do_2022!AJ52</f>
        <v>1171314</v>
      </c>
      <c r="F46" s="320">
        <f>Naklady_puvodni_cleneni_do_2022!AK52</f>
        <v>1201135</v>
      </c>
      <c r="G46" s="320">
        <f>Naklady_puvodni_cleneni_do_2022!AL52</f>
        <v>1267572</v>
      </c>
      <c r="H46" s="320">
        <f>Naklady_puvodni_cleneni_do_2022!AM52</f>
        <v>1277235</v>
      </c>
      <c r="I46" s="320">
        <f>Naklady_puvodni_cleneni_do_2022!AN52</f>
        <v>1321584</v>
      </c>
      <c r="J46" s="320">
        <f>Naklady_puvodni_cleneni_do_2022!AO52</f>
        <v>1345611</v>
      </c>
      <c r="K46" s="320">
        <f>Naklady_puvodni_cleneni_do_2022!AP52</f>
        <v>1336186</v>
      </c>
      <c r="L46" s="320">
        <f>Naklady_puvodni_cleneni_do_2022!AQ52</f>
        <v>1397878.95413</v>
      </c>
      <c r="M46" s="320">
        <f>Naklady_puvodni_cleneni_do_2022!AR52</f>
        <v>1408323.3642899999</v>
      </c>
      <c r="N46" s="320">
        <f>Naklady_puvodni_cleneni_do_2022!AS52</f>
        <v>1478126.4958500001</v>
      </c>
      <c r="O46" s="320">
        <f>Naklady_puvodni_cleneni_do_2022!AT52</f>
        <v>1502679.8277099999</v>
      </c>
      <c r="P46" s="320">
        <f>Naklady_puvodni_cleneni_do_2022!AU52</f>
        <v>1552472.47</v>
      </c>
      <c r="Q46" s="320">
        <f>Naklady_puvodni_cleneni_do_2022!AW52</f>
        <v>2053492.5300000003</v>
      </c>
      <c r="R46" s="320">
        <f>Naklady_puvodni_cleneni_do_2022!AX52</f>
        <v>2536741.3136</v>
      </c>
      <c r="S46" s="320">
        <f>Naklady_puvodni_cleneni_do_2022!AY52</f>
        <v>2010444.6910999999</v>
      </c>
      <c r="T46" s="320">
        <f>Naklady_puvodni_cleneni_do_2022!AZ52</f>
        <v>1958104.03</v>
      </c>
      <c r="U46" s="320">
        <f>Naklady_puvodni_cleneni_do_2022!BA52</f>
        <v>2109852.28572</v>
      </c>
      <c r="V46" s="321">
        <v>2750096.6315799998</v>
      </c>
      <c r="W46" s="322">
        <v>2960074.8783</v>
      </c>
      <c r="X46" s="321">
        <v>3013284.0549599999</v>
      </c>
      <c r="Y46" s="336">
        <v>3184156.7623100001</v>
      </c>
    </row>
    <row r="47" spans="1:25" x14ac:dyDescent="0.25">
      <c r="A47" s="160">
        <v>6</v>
      </c>
      <c r="B47" s="307" t="s">
        <v>108</v>
      </c>
      <c r="C47" s="349" t="s">
        <v>262</v>
      </c>
      <c r="D47" s="308">
        <f t="shared" ref="D47:T47" si="8">SUM(D48:D49)</f>
        <v>17182661</v>
      </c>
      <c r="E47" s="308">
        <f t="shared" si="8"/>
        <v>16637263</v>
      </c>
      <c r="F47" s="308">
        <f t="shared" si="8"/>
        <v>17488268</v>
      </c>
      <c r="G47" s="308">
        <f t="shared" si="8"/>
        <v>16387477</v>
      </c>
      <c r="H47" s="308">
        <f t="shared" si="8"/>
        <v>17719375</v>
      </c>
      <c r="I47" s="308">
        <f t="shared" si="8"/>
        <v>16743162</v>
      </c>
      <c r="J47" s="308">
        <f t="shared" si="8"/>
        <v>18134664</v>
      </c>
      <c r="K47" s="308">
        <f t="shared" si="8"/>
        <v>17149024</v>
      </c>
      <c r="L47" s="308">
        <f t="shared" si="8"/>
        <v>18471486.876260001</v>
      </c>
      <c r="M47" s="308">
        <f t="shared" si="8"/>
        <v>17676489.486389998</v>
      </c>
      <c r="N47" s="308">
        <f t="shared" si="8"/>
        <v>19356668.41</v>
      </c>
      <c r="O47" s="308">
        <f t="shared" si="8"/>
        <v>18464419.951449998</v>
      </c>
      <c r="P47" s="308">
        <f t="shared" si="8"/>
        <v>19179371.199999999</v>
      </c>
      <c r="Q47" s="308">
        <f t="shared" si="8"/>
        <v>19324008.16319</v>
      </c>
      <c r="R47" s="308">
        <f t="shared" si="8"/>
        <v>19462005.040479999</v>
      </c>
      <c r="S47" s="308">
        <f t="shared" si="8"/>
        <v>19057368.376929998</v>
      </c>
      <c r="T47" s="308">
        <f t="shared" si="8"/>
        <v>20795823.98</v>
      </c>
      <c r="U47" s="308">
        <f>SUM(U48:U49)</f>
        <v>20262228.628740001</v>
      </c>
      <c r="V47" s="308">
        <f>SUM(V48:V49)</f>
        <v>22783530.226009998</v>
      </c>
      <c r="W47" s="308">
        <f>SUM(W48:W49)</f>
        <v>21956578.67069</v>
      </c>
      <c r="X47" s="308">
        <f>SUM(X48:X49)</f>
        <v>23555486.713300001</v>
      </c>
      <c r="Y47" s="333">
        <f>SUM(Y48:Y49)</f>
        <v>23081420.390670002</v>
      </c>
    </row>
    <row r="48" spans="1:25" x14ac:dyDescent="0.25">
      <c r="A48" s="161" t="s">
        <v>302</v>
      </c>
      <c r="B48" s="309" t="s">
        <v>303</v>
      </c>
      <c r="C48" s="349" t="s">
        <v>262</v>
      </c>
      <c r="D48" s="320">
        <f>Naklady_puvodni_cleneni_do_2022!AI55</f>
        <v>11617993</v>
      </c>
      <c r="E48" s="320">
        <f>Naklady_puvodni_cleneni_do_2022!AJ55</f>
        <v>10974704</v>
      </c>
      <c r="F48" s="320">
        <f>Naklady_puvodni_cleneni_do_2022!AK55</f>
        <v>11810356</v>
      </c>
      <c r="G48" s="320">
        <f>Naklady_puvodni_cleneni_do_2022!AL55</f>
        <v>10684682</v>
      </c>
      <c r="H48" s="320">
        <f>Naklady_puvodni_cleneni_do_2022!AM55</f>
        <v>11926658.380430982</v>
      </c>
      <c r="I48" s="320">
        <f>Naklady_puvodni_cleneni_do_2022!AN55</f>
        <v>11007438.35538429</v>
      </c>
      <c r="J48" s="320">
        <f>Naklady_puvodni_cleneni_do_2022!AO55</f>
        <v>12192365</v>
      </c>
      <c r="K48" s="320">
        <f>Naklady_puvodni_cleneni_do_2022!AP55</f>
        <v>11476680</v>
      </c>
      <c r="L48" s="320">
        <f>Naklady_puvodni_cleneni_do_2022!AQ55</f>
        <v>12489873.642408229</v>
      </c>
      <c r="M48" s="320">
        <f>Naklady_puvodni_cleneni_do_2022!AR55</f>
        <v>11909761.49833113</v>
      </c>
      <c r="N48" s="320">
        <f>Naklady_puvodni_cleneni_do_2022!AS55</f>
        <v>13090421.27</v>
      </c>
      <c r="O48" s="320">
        <f>Naklady_puvodni_cleneni_do_2022!AT55</f>
        <v>12452988.368622862</v>
      </c>
      <c r="P48" s="320">
        <f>Naklady_puvodni_cleneni_do_2022!AU55</f>
        <v>12970910.829999998</v>
      </c>
      <c r="Q48" s="320">
        <f>Naklady_puvodni_cleneni_do_2022!AW55</f>
        <v>13282266.170000002</v>
      </c>
      <c r="R48" s="320">
        <f>Naklady_puvodni_cleneni_do_2022!AX55</f>
        <v>13210982.444273271</v>
      </c>
      <c r="S48" s="320">
        <f>Naklady_puvodni_cleneni_do_2022!AY55</f>
        <v>12882896.914527869</v>
      </c>
      <c r="T48" s="320">
        <f>Naklady_puvodni_cleneni_do_2022!AZ55</f>
        <v>14244121.65</v>
      </c>
      <c r="U48" s="320">
        <f>Naklady_puvodni_cleneni_do_2022!BA55</f>
        <v>13872370.170202149</v>
      </c>
      <c r="V48" s="321">
        <v>15571291.360223562</v>
      </c>
      <c r="W48" s="322">
        <v>15041832.069508148</v>
      </c>
      <c r="X48" s="321">
        <v>16065209.897723276</v>
      </c>
      <c r="Y48" s="336">
        <v>15802010.586773304</v>
      </c>
    </row>
    <row r="49" spans="1:25" x14ac:dyDescent="0.25">
      <c r="A49" s="161" t="s">
        <v>304</v>
      </c>
      <c r="B49" s="312" t="s">
        <v>305</v>
      </c>
      <c r="C49" s="349" t="s">
        <v>262</v>
      </c>
      <c r="D49" s="320">
        <f>Naklady_puvodni_cleneni_do_2022!AI58</f>
        <v>5564668</v>
      </c>
      <c r="E49" s="320">
        <f>Naklady_puvodni_cleneni_do_2022!AJ58</f>
        <v>5662559</v>
      </c>
      <c r="F49" s="320">
        <f>Naklady_puvodni_cleneni_do_2022!AK58</f>
        <v>5677912</v>
      </c>
      <c r="G49" s="320">
        <f>Naklady_puvodni_cleneni_do_2022!AL58</f>
        <v>5702795</v>
      </c>
      <c r="H49" s="320">
        <f>Naklady_puvodni_cleneni_do_2022!AM58</f>
        <v>5792716.6195690194</v>
      </c>
      <c r="I49" s="320">
        <f>Naklady_puvodni_cleneni_do_2022!AN58</f>
        <v>5735723.6446157107</v>
      </c>
      <c r="J49" s="320">
        <f>Naklady_puvodni_cleneni_do_2022!AO58</f>
        <v>5942299</v>
      </c>
      <c r="K49" s="320">
        <f>Naklady_puvodni_cleneni_do_2022!AP58</f>
        <v>5672344</v>
      </c>
      <c r="L49" s="320">
        <f>Naklady_puvodni_cleneni_do_2022!AQ58</f>
        <v>5981613.2338517718</v>
      </c>
      <c r="M49" s="320">
        <f>Naklady_puvodni_cleneni_do_2022!AR58</f>
        <v>5766727.9880588697</v>
      </c>
      <c r="N49" s="320">
        <f>Naklady_puvodni_cleneni_do_2022!AS58</f>
        <v>6266247.1399999997</v>
      </c>
      <c r="O49" s="320">
        <f>Naklady_puvodni_cleneni_do_2022!AT58</f>
        <v>6011431.5828271378</v>
      </c>
      <c r="P49" s="320">
        <f>Naklady_puvodni_cleneni_do_2022!AU58</f>
        <v>6208460.3700000001</v>
      </c>
      <c r="Q49" s="320">
        <f>Naklady_puvodni_cleneni_do_2022!AW58</f>
        <v>6041741.9931899998</v>
      </c>
      <c r="R49" s="320">
        <f>Naklady_puvodni_cleneni_do_2022!AX58</f>
        <v>6251022.5962067284</v>
      </c>
      <c r="S49" s="320">
        <f>Naklady_puvodni_cleneni_do_2022!AY58</f>
        <v>6174471.4624021314</v>
      </c>
      <c r="T49" s="320">
        <f>Naklady_puvodni_cleneni_do_2022!AZ58</f>
        <v>6551702.3300000001</v>
      </c>
      <c r="U49" s="320">
        <f>Naklady_puvodni_cleneni_do_2022!BA58</f>
        <v>6389858.4585378515</v>
      </c>
      <c r="V49" s="321">
        <v>7212238.8657864379</v>
      </c>
      <c r="W49" s="322">
        <v>6914746.6011818526</v>
      </c>
      <c r="X49" s="321">
        <v>7490276.8155767247</v>
      </c>
      <c r="Y49" s="336">
        <v>7279409.8038966963</v>
      </c>
    </row>
    <row r="50" spans="1:25" x14ac:dyDescent="0.25">
      <c r="A50" s="160">
        <v>7</v>
      </c>
      <c r="B50" s="307" t="s">
        <v>112</v>
      </c>
      <c r="C50" s="349" t="s">
        <v>262</v>
      </c>
      <c r="D50" s="308">
        <f t="shared" ref="D50:T50" si="9">SUM(D51:D52)</f>
        <v>3139665</v>
      </c>
      <c r="E50" s="308">
        <f t="shared" si="9"/>
        <v>3337303</v>
      </c>
      <c r="F50" s="308">
        <f t="shared" si="9"/>
        <v>3380318</v>
      </c>
      <c r="G50" s="308">
        <f t="shared" si="9"/>
        <v>3432973</v>
      </c>
      <c r="H50" s="308">
        <f t="shared" si="9"/>
        <v>3643229</v>
      </c>
      <c r="I50" s="308">
        <f t="shared" si="9"/>
        <v>3699279</v>
      </c>
      <c r="J50" s="308">
        <f t="shared" si="9"/>
        <v>3733779</v>
      </c>
      <c r="K50" s="308">
        <f t="shared" si="9"/>
        <v>3753893</v>
      </c>
      <c r="L50" s="308">
        <f t="shared" si="9"/>
        <v>3889497.3297300003</v>
      </c>
      <c r="M50" s="308">
        <f t="shared" si="9"/>
        <v>4054436.5995300002</v>
      </c>
      <c r="N50" s="308">
        <f t="shared" si="9"/>
        <v>4164811.6500000004</v>
      </c>
      <c r="O50" s="308">
        <f t="shared" si="9"/>
        <v>4178854.1411900003</v>
      </c>
      <c r="P50" s="308">
        <f t="shared" si="9"/>
        <v>4119645.48</v>
      </c>
      <c r="Q50" s="308">
        <f t="shared" si="9"/>
        <v>4464371.446800001</v>
      </c>
      <c r="R50" s="308">
        <f t="shared" si="9"/>
        <v>4484022.99651</v>
      </c>
      <c r="S50" s="308">
        <f t="shared" si="9"/>
        <v>4722664.4290999994</v>
      </c>
      <c r="T50" s="308">
        <f t="shared" si="9"/>
        <v>5017684.03</v>
      </c>
      <c r="U50" s="308">
        <f t="shared" ref="U50" si="10">SUM(U51:U52)</f>
        <v>5491703.2526200004</v>
      </c>
      <c r="V50" s="308">
        <f>SUM(V51:V52)</f>
        <v>5733406.1785399998</v>
      </c>
      <c r="W50" s="308">
        <f>SUM(W51:W52)</f>
        <v>6053500.4102500007</v>
      </c>
      <c r="X50" s="308">
        <f>SUM(X51:X52)</f>
        <v>6211875.7806599997</v>
      </c>
      <c r="Y50" s="333">
        <f>SUM(Y51:Y52)</f>
        <v>6627779.59552</v>
      </c>
    </row>
    <row r="51" spans="1:25" x14ac:dyDescent="0.25">
      <c r="A51" s="161" t="s">
        <v>162</v>
      </c>
      <c r="B51" s="309" t="s">
        <v>303</v>
      </c>
      <c r="C51" s="349" t="s">
        <v>262</v>
      </c>
      <c r="D51" s="320">
        <f>Naklady_puvodni_cleneni_do_2022!AI61</f>
        <v>1866394</v>
      </c>
      <c r="E51" s="320">
        <f>Naklady_puvodni_cleneni_do_2022!AJ61</f>
        <v>1979688</v>
      </c>
      <c r="F51" s="320">
        <f>Naklady_puvodni_cleneni_do_2022!AK61</f>
        <v>2026577</v>
      </c>
      <c r="G51" s="320">
        <f>Naklady_puvodni_cleneni_do_2022!AL61</f>
        <v>1998070</v>
      </c>
      <c r="H51" s="320">
        <f>Naklady_puvodni_cleneni_do_2022!AM61</f>
        <v>2174002.6763392426</v>
      </c>
      <c r="I51" s="320">
        <f>Naklady_puvodni_cleneni_do_2022!AN61</f>
        <v>2164131.1655557007</v>
      </c>
      <c r="J51" s="320">
        <f>Naklady_puvodni_cleneni_do_2022!AO61</f>
        <v>2245760</v>
      </c>
      <c r="K51" s="320">
        <f>Naklady_puvodni_cleneni_do_2022!AP61</f>
        <v>2338917</v>
      </c>
      <c r="L51" s="320">
        <f>Naklady_puvodni_cleneni_do_2022!AQ61</f>
        <v>2358903.4100631592</v>
      </c>
      <c r="M51" s="320">
        <f>Naklady_puvodni_cleneni_do_2022!AR61</f>
        <v>2441997.2095523272</v>
      </c>
      <c r="N51" s="320">
        <f>Naklady_puvodni_cleneni_do_2022!AS61</f>
        <v>2494961.4900000002</v>
      </c>
      <c r="O51" s="320">
        <f>Naklady_puvodni_cleneni_do_2022!AT61</f>
        <v>2491339.9038761905</v>
      </c>
      <c r="P51" s="320">
        <f>Naklady_puvodni_cleneni_do_2022!AU61</f>
        <v>2451324.94</v>
      </c>
      <c r="Q51" s="320">
        <f>Naklady_puvodni_cleneni_do_2022!AW61</f>
        <v>2663178.4123500008</v>
      </c>
      <c r="R51" s="320">
        <f>Naklady_puvodni_cleneni_do_2022!AX61</f>
        <v>2663977.4546468779</v>
      </c>
      <c r="S51" s="320">
        <f>Naklady_puvodni_cleneni_do_2022!AY61</f>
        <v>2782430.3646747852</v>
      </c>
      <c r="T51" s="320">
        <f>Naklady_puvodni_cleneni_do_2022!AZ61</f>
        <v>2961270.58</v>
      </c>
      <c r="U51" s="320">
        <f>Naklady_puvodni_cleneni_do_2022!BA61</f>
        <v>3186931.6195831313</v>
      </c>
      <c r="V51" s="321">
        <v>3424247.303384243</v>
      </c>
      <c r="W51" s="322">
        <v>3558301.7833211562</v>
      </c>
      <c r="X51" s="321">
        <v>3646780.4979920303</v>
      </c>
      <c r="Y51" s="336">
        <v>3856763.1044087331</v>
      </c>
    </row>
    <row r="52" spans="1:25" x14ac:dyDescent="0.25">
      <c r="A52" s="161" t="s">
        <v>166</v>
      </c>
      <c r="B52" s="312" t="s">
        <v>306</v>
      </c>
      <c r="C52" s="349" t="s">
        <v>262</v>
      </c>
      <c r="D52" s="320">
        <f>Naklady_puvodni_cleneni_do_2022!AI64</f>
        <v>1273271</v>
      </c>
      <c r="E52" s="320">
        <f>Naklady_puvodni_cleneni_do_2022!AJ64</f>
        <v>1357615</v>
      </c>
      <c r="F52" s="320">
        <f>Naklady_puvodni_cleneni_do_2022!AK64</f>
        <v>1353741</v>
      </c>
      <c r="G52" s="320">
        <f>Naklady_puvodni_cleneni_do_2022!AL64</f>
        <v>1434903</v>
      </c>
      <c r="H52" s="320">
        <f>Naklady_puvodni_cleneni_do_2022!AM64</f>
        <v>1469226.3236607574</v>
      </c>
      <c r="I52" s="320">
        <f>Naklady_puvodni_cleneni_do_2022!AN64</f>
        <v>1535147.8344442993</v>
      </c>
      <c r="J52" s="320">
        <f>Naklady_puvodni_cleneni_do_2022!AO64</f>
        <v>1488019</v>
      </c>
      <c r="K52" s="320">
        <f>Naklady_puvodni_cleneni_do_2022!AP64</f>
        <v>1414976</v>
      </c>
      <c r="L52" s="320">
        <f>Naklady_puvodni_cleneni_do_2022!AQ64</f>
        <v>1530593.9196668409</v>
      </c>
      <c r="M52" s="320">
        <f>Naklady_puvodni_cleneni_do_2022!AR64</f>
        <v>1612439.3899776728</v>
      </c>
      <c r="N52" s="320">
        <f>Naklady_puvodni_cleneni_do_2022!AS64</f>
        <v>1669850.16</v>
      </c>
      <c r="O52" s="320">
        <f>Naklady_puvodni_cleneni_do_2022!AT64</f>
        <v>1687514.2373138098</v>
      </c>
      <c r="P52" s="320">
        <f>Naklady_puvodni_cleneni_do_2022!AU64</f>
        <v>1668320.54</v>
      </c>
      <c r="Q52" s="320">
        <f>Naklady_puvodni_cleneni_do_2022!AW64</f>
        <v>1801193.0344500002</v>
      </c>
      <c r="R52" s="320">
        <f>Naklady_puvodni_cleneni_do_2022!AX64</f>
        <v>1820045.541863122</v>
      </c>
      <c r="S52" s="320">
        <f>Naklady_puvodni_cleneni_do_2022!AY64</f>
        <v>1940234.0644252147</v>
      </c>
      <c r="T52" s="320">
        <f>Naklady_puvodni_cleneni_do_2022!AZ64</f>
        <v>2056413.45</v>
      </c>
      <c r="U52" s="320">
        <f>Naklady_puvodni_cleneni_do_2022!BA64</f>
        <v>2304771.6330368686</v>
      </c>
      <c r="V52" s="321">
        <v>2309158.8751557567</v>
      </c>
      <c r="W52" s="322">
        <v>2495198.626928844</v>
      </c>
      <c r="X52" s="321">
        <v>2565095.2826679694</v>
      </c>
      <c r="Y52" s="336">
        <v>2771016.4911112669</v>
      </c>
    </row>
    <row r="53" spans="1:25" x14ac:dyDescent="0.25">
      <c r="A53" s="160">
        <v>8</v>
      </c>
      <c r="B53" s="307" t="s">
        <v>307</v>
      </c>
      <c r="C53" s="349" t="s">
        <v>262</v>
      </c>
      <c r="D53" s="320">
        <f>Naklady_puvodni_cleneni_do_2022!AI65</f>
        <v>298838</v>
      </c>
      <c r="E53" s="320">
        <f>Naklady_puvodni_cleneni_do_2022!AJ65</f>
        <v>486778</v>
      </c>
      <c r="F53" s="320">
        <f>Naklady_puvodni_cleneni_do_2022!AK65</f>
        <v>334651</v>
      </c>
      <c r="G53" s="320">
        <f>Naklady_puvodni_cleneni_do_2022!AL65</f>
        <v>606928</v>
      </c>
      <c r="H53" s="320">
        <f>Naklady_puvodni_cleneni_do_2022!AM65</f>
        <v>326407</v>
      </c>
      <c r="I53" s="320">
        <f>Naklady_puvodni_cleneni_do_2022!AN65</f>
        <v>586837</v>
      </c>
      <c r="J53" s="320">
        <f>Naklady_puvodni_cleneni_do_2022!AO65</f>
        <v>382521</v>
      </c>
      <c r="K53" s="320">
        <f>Naklady_puvodni_cleneni_do_2022!AP65</f>
        <v>574651</v>
      </c>
      <c r="L53" s="320">
        <f>Naklady_puvodni_cleneni_do_2022!AQ65</f>
        <v>469293.77964999998</v>
      </c>
      <c r="M53" s="320">
        <f>Naklady_puvodni_cleneni_do_2022!AR65</f>
        <v>584057.58764000004</v>
      </c>
      <c r="N53" s="320">
        <f>Naklady_puvodni_cleneni_do_2022!AS65</f>
        <v>444986.47</v>
      </c>
      <c r="O53" s="320">
        <f>Naklady_puvodni_cleneni_do_2022!AT65</f>
        <v>632235.73744000006</v>
      </c>
      <c r="P53" s="320">
        <f>Naklady_puvodni_cleneni_do_2022!AU65</f>
        <v>374114.67</v>
      </c>
      <c r="Q53" s="320">
        <f>Naklady_puvodni_cleneni_do_2022!AW65</f>
        <v>701777.33000000007</v>
      </c>
      <c r="R53" s="320">
        <f>Naklady_puvodni_cleneni_do_2022!AX65</f>
        <v>430952.26928999997</v>
      </c>
      <c r="S53" s="320">
        <f>Naklady_puvodni_cleneni_do_2022!AY65</f>
        <v>531368.59501000005</v>
      </c>
      <c r="T53" s="320">
        <f>Naklady_puvodni_cleneni_do_2022!AZ65</f>
        <v>496626.04</v>
      </c>
      <c r="U53" s="320">
        <f>Naklady_puvodni_cleneni_do_2022!BA65</f>
        <v>607891.65221999993</v>
      </c>
      <c r="V53" s="321">
        <v>449810.83822999999</v>
      </c>
      <c r="W53" s="322">
        <v>782459.57071</v>
      </c>
      <c r="X53" s="321">
        <v>733813.72086</v>
      </c>
      <c r="Y53" s="336">
        <v>932374.60654000007</v>
      </c>
    </row>
    <row r="54" spans="1:25" x14ac:dyDescent="0.25">
      <c r="A54" s="160">
        <v>9</v>
      </c>
      <c r="B54" s="307" t="s">
        <v>308</v>
      </c>
      <c r="C54" s="349" t="s">
        <v>262</v>
      </c>
      <c r="D54" s="320">
        <f>Naklady_puvodni_cleneni_do_2022!AI66</f>
        <v>16415</v>
      </c>
      <c r="E54" s="320">
        <f>Naklady_puvodni_cleneni_do_2022!AJ66</f>
        <v>272217</v>
      </c>
      <c r="F54" s="320">
        <f>Naklady_puvodni_cleneni_do_2022!AK66</f>
        <v>12284</v>
      </c>
      <c r="G54" s="320">
        <f>Naklady_puvodni_cleneni_do_2022!AL66</f>
        <v>84983</v>
      </c>
      <c r="H54" s="320">
        <f>Naklady_puvodni_cleneni_do_2022!AM66</f>
        <v>3894</v>
      </c>
      <c r="I54" s="320">
        <f>Naklady_puvodni_cleneni_do_2022!AN66</f>
        <v>86545</v>
      </c>
      <c r="J54" s="320">
        <f>Naklady_puvodni_cleneni_do_2022!AO66</f>
        <v>7430</v>
      </c>
      <c r="K54" s="320">
        <f>Naklady_puvodni_cleneni_do_2022!AP66</f>
        <v>109537</v>
      </c>
      <c r="L54" s="320">
        <f>Naklady_puvodni_cleneni_do_2022!AQ66</f>
        <v>90411.889320000002</v>
      </c>
      <c r="M54" s="320">
        <f>Naklady_puvodni_cleneni_do_2022!AR66</f>
        <v>557048.28183999995</v>
      </c>
      <c r="N54" s="320">
        <f>Naklady_puvodni_cleneni_do_2022!AS66</f>
        <v>122119.12</v>
      </c>
      <c r="O54" s="320">
        <f>Naklady_puvodni_cleneni_do_2022!AT66</f>
        <v>646648.02159999998</v>
      </c>
      <c r="P54" s="320">
        <f>Naklady_puvodni_cleneni_do_2022!AU66</f>
        <v>141410.91999999998</v>
      </c>
      <c r="Q54" s="320">
        <f>Naklady_puvodni_cleneni_do_2022!AW66</f>
        <v>722439.07999999984</v>
      </c>
      <c r="R54" s="320">
        <f>Naklady_puvodni_cleneni_do_2022!AX66</f>
        <v>175515.39540000001</v>
      </c>
      <c r="S54" s="320">
        <f>Naklady_puvodni_cleneni_do_2022!AY66</f>
        <v>779313.91524</v>
      </c>
      <c r="T54" s="320">
        <f>Naklady_puvodni_cleneni_do_2022!AZ66</f>
        <v>206432.04</v>
      </c>
      <c r="U54" s="320">
        <f>Naklady_puvodni_cleneni_do_2022!BA66</f>
        <v>869778.44289000006</v>
      </c>
      <c r="V54" s="321">
        <v>217765.22200000001</v>
      </c>
      <c r="W54" s="322">
        <v>1097540.0843799999</v>
      </c>
      <c r="X54" s="321">
        <v>317628.84748</v>
      </c>
      <c r="Y54" s="336">
        <v>1347436.0671299999</v>
      </c>
    </row>
    <row r="55" spans="1:25" x14ac:dyDescent="0.25">
      <c r="A55" s="160">
        <v>10</v>
      </c>
      <c r="B55" s="307" t="s">
        <v>309</v>
      </c>
      <c r="C55" s="349" t="s">
        <v>262</v>
      </c>
      <c r="D55" s="320">
        <f>Naklady_puvodni_cleneni_do_2022!AI67</f>
        <v>525434</v>
      </c>
      <c r="E55" s="320">
        <f>Naklady_puvodni_cleneni_do_2022!AJ67</f>
        <v>554150</v>
      </c>
      <c r="F55" s="320">
        <f>Naklady_puvodni_cleneni_do_2022!AK67</f>
        <v>465322</v>
      </c>
      <c r="G55" s="320">
        <f>Naklady_puvodni_cleneni_do_2022!AL67</f>
        <v>509753</v>
      </c>
      <c r="H55" s="320">
        <f>Naklady_puvodni_cleneni_do_2022!AM67</f>
        <v>504771</v>
      </c>
      <c r="I55" s="320">
        <f>Naklady_puvodni_cleneni_do_2022!AN67</f>
        <v>510138</v>
      </c>
      <c r="J55" s="320">
        <f>Naklady_puvodni_cleneni_do_2022!AO67</f>
        <v>460299</v>
      </c>
      <c r="K55" s="320">
        <f>Naklady_puvodni_cleneni_do_2022!AP67</f>
        <v>585677</v>
      </c>
      <c r="L55" s="320">
        <f>Naklady_puvodni_cleneni_do_2022!AQ67</f>
        <v>530900.75471000001</v>
      </c>
      <c r="M55" s="320">
        <f>Naklady_puvodni_cleneni_do_2022!AR67</f>
        <v>680518.64886999992</v>
      </c>
      <c r="N55" s="320">
        <f>Naklady_puvodni_cleneni_do_2022!AS67</f>
        <v>631024.99</v>
      </c>
      <c r="O55" s="320">
        <f>Naklady_puvodni_cleneni_do_2022!AT67</f>
        <v>671482.24968999997</v>
      </c>
      <c r="P55" s="320">
        <f>Naklady_puvodni_cleneni_do_2022!AU67</f>
        <v>586939.5</v>
      </c>
      <c r="Q55" s="320">
        <f>Naklady_puvodni_cleneni_do_2022!AW67</f>
        <v>871232.49999999977</v>
      </c>
      <c r="R55" s="320">
        <f>Naklady_puvodni_cleneni_do_2022!AX67</f>
        <v>2128453.6380400001</v>
      </c>
      <c r="S55" s="320">
        <f>Naklady_puvodni_cleneni_do_2022!AY67</f>
        <v>3864563.3555899998</v>
      </c>
      <c r="T55" s="320">
        <f>Naklady_puvodni_cleneni_do_2022!AZ67</f>
        <v>647001.94999999995</v>
      </c>
      <c r="U55" s="320">
        <f>Naklady_puvodni_cleneni_do_2022!BA67</f>
        <v>2237110.4761399999</v>
      </c>
      <c r="V55" s="321">
        <v>447988.39610000001</v>
      </c>
      <c r="W55" s="322">
        <v>680265.55395000009</v>
      </c>
      <c r="X55" s="321">
        <v>473865.92133000004</v>
      </c>
      <c r="Y55" s="336">
        <v>735055.28004999994</v>
      </c>
    </row>
    <row r="56" spans="1:25" x14ac:dyDescent="0.25">
      <c r="A56" s="160"/>
      <c r="B56" s="338" t="s">
        <v>206</v>
      </c>
      <c r="C56" s="349"/>
      <c r="D56" s="328"/>
      <c r="E56" s="328"/>
      <c r="F56" s="328"/>
      <c r="G56" s="328"/>
      <c r="H56" s="328"/>
      <c r="I56" s="328"/>
      <c r="J56" s="328"/>
      <c r="K56" s="328"/>
      <c r="L56" s="328"/>
      <c r="M56" s="328"/>
      <c r="N56" s="328"/>
      <c r="O56" s="328"/>
      <c r="P56" s="328"/>
      <c r="Q56" s="328"/>
      <c r="R56" s="328"/>
      <c r="S56" s="328"/>
      <c r="T56" s="328"/>
      <c r="U56" s="328"/>
      <c r="V56" s="321"/>
      <c r="W56" s="322"/>
      <c r="X56" s="321"/>
      <c r="Y56" s="336"/>
    </row>
    <row r="57" spans="1:25" x14ac:dyDescent="0.25">
      <c r="A57" s="160"/>
      <c r="B57" s="338" t="s">
        <v>207</v>
      </c>
      <c r="C57" s="349" t="s">
        <v>262</v>
      </c>
      <c r="D57" s="320">
        <f>Naklady_puvodni_cleneni_do_2022!AI69</f>
        <v>0</v>
      </c>
      <c r="E57" s="320">
        <f>Naklady_puvodni_cleneni_do_2022!AJ69</f>
        <v>0</v>
      </c>
      <c r="F57" s="320">
        <f>Naklady_puvodni_cleneni_do_2022!AK69</f>
        <v>2962.7056899999993</v>
      </c>
      <c r="G57" s="320">
        <f>Naklady_puvodni_cleneni_do_2022!AL69</f>
        <v>61479</v>
      </c>
      <c r="H57" s="320">
        <f>Naklady_puvodni_cleneni_do_2022!AM69</f>
        <v>16409.154430000002</v>
      </c>
      <c r="I57" s="320">
        <f>Naklady_puvodni_cleneni_do_2022!AN69</f>
        <v>76608</v>
      </c>
      <c r="J57" s="320">
        <f>Naklady_puvodni_cleneni_do_2022!AO69</f>
        <v>9270.44715</v>
      </c>
      <c r="K57" s="320">
        <f>Naklady_puvodni_cleneni_do_2022!AP69</f>
        <v>140395.83986000001</v>
      </c>
      <c r="L57" s="320">
        <f>Naklady_puvodni_cleneni_do_2022!AQ69</f>
        <v>59068.078999999998</v>
      </c>
      <c r="M57" s="320">
        <f>Naklady_puvodni_cleneni_do_2022!AR69</f>
        <v>231387.36</v>
      </c>
      <c r="N57" s="320">
        <f>Naklady_puvodni_cleneni_do_2022!AS69</f>
        <v>90522</v>
      </c>
      <c r="O57" s="320">
        <f>Naklady_puvodni_cleneni_do_2022!AT69</f>
        <v>239427.03855999999</v>
      </c>
      <c r="P57" s="320">
        <f>Naklady_puvodni_cleneni_do_2022!AU69</f>
        <v>60664.655630000001</v>
      </c>
      <c r="Q57" s="320">
        <f>Naklady_puvodni_cleneni_do_2022!AW69</f>
        <v>265113.14696000004</v>
      </c>
      <c r="R57" s="320">
        <f>Naklady_puvodni_cleneni_do_2022!AX69</f>
        <v>45054.277549999999</v>
      </c>
      <c r="S57" s="320">
        <f>Naklady_puvodni_cleneni_do_2022!AY69</f>
        <v>228243.84552</v>
      </c>
      <c r="T57" s="320">
        <f>Naklady_puvodni_cleneni_do_2022!AZ69</f>
        <v>298559.38831000001</v>
      </c>
      <c r="U57" s="320">
        <f>Naklady_puvodni_cleneni_do_2022!BA69</f>
        <v>337165.12119999999</v>
      </c>
      <c r="V57" s="321">
        <v>310767.33906999999</v>
      </c>
      <c r="W57" s="322">
        <v>386598.65098000003</v>
      </c>
      <c r="X57" s="321">
        <v>48048.496379999997</v>
      </c>
      <c r="Y57" s="336">
        <v>81477.277649999989</v>
      </c>
    </row>
    <row r="58" spans="1:25" x14ac:dyDescent="0.25">
      <c r="A58" s="160"/>
      <c r="B58" s="338" t="s">
        <v>208</v>
      </c>
      <c r="C58" s="349" t="s">
        <v>262</v>
      </c>
      <c r="D58" s="320">
        <f>Naklady_puvodni_cleneni_do_2022!AI70</f>
        <v>0</v>
      </c>
      <c r="E58" s="320">
        <f>Naklady_puvodni_cleneni_do_2022!AJ70</f>
        <v>0</v>
      </c>
      <c r="F58" s="320">
        <f>Naklady_puvodni_cleneni_do_2022!AK70</f>
        <v>213624.00548999998</v>
      </c>
      <c r="G58" s="320">
        <f>Naklady_puvodni_cleneni_do_2022!AL70</f>
        <v>196315</v>
      </c>
      <c r="H58" s="320">
        <f>Naklady_puvodni_cleneni_do_2022!AM70</f>
        <v>200235.58888</v>
      </c>
      <c r="I58" s="320">
        <f>Naklady_puvodni_cleneni_do_2022!AN70</f>
        <v>182467</v>
      </c>
      <c r="J58" s="320">
        <f>Naklady_puvodni_cleneni_do_2022!AO70</f>
        <v>186994.20256999999</v>
      </c>
      <c r="K58" s="320">
        <f>Naklady_puvodni_cleneni_do_2022!AP70</f>
        <v>179539.48567999998</v>
      </c>
      <c r="L58" s="320">
        <f>Naklady_puvodni_cleneni_do_2022!AQ70</f>
        <v>187876.516</v>
      </c>
      <c r="M58" s="320">
        <f>Naklady_puvodni_cleneni_do_2022!AR70</f>
        <v>180767.02100000001</v>
      </c>
      <c r="N58" s="320">
        <f>Naklady_puvodni_cleneni_do_2022!AS70</f>
        <v>199070</v>
      </c>
      <c r="O58" s="320">
        <f>Naklady_puvodni_cleneni_do_2022!AT70</f>
        <v>191065.609</v>
      </c>
      <c r="P58" s="320">
        <f>Naklady_puvodni_cleneni_do_2022!AU70</f>
        <v>258178.65805999999</v>
      </c>
      <c r="Q58" s="320">
        <f>Naklady_puvodni_cleneni_do_2022!AW70</f>
        <v>387158.16110000003</v>
      </c>
      <c r="R58" s="320">
        <f>Naklady_puvodni_cleneni_do_2022!AX70</f>
        <v>443820.49573999998</v>
      </c>
      <c r="S58" s="320">
        <f>Naklady_puvodni_cleneni_do_2022!AY70</f>
        <v>414996.42741999996</v>
      </c>
      <c r="T58" s="320">
        <f>Naklady_puvodni_cleneni_do_2022!AZ70</f>
        <v>650390.68261999998</v>
      </c>
      <c r="U58" s="320">
        <f>Naklady_puvodni_cleneni_do_2022!BA70</f>
        <v>646898.53337000008</v>
      </c>
      <c r="V58" s="321">
        <v>621237.99638999999</v>
      </c>
      <c r="W58" s="322">
        <v>582743.54868999997</v>
      </c>
      <c r="X58" s="321">
        <v>141819.36515999999</v>
      </c>
      <c r="Y58" s="336">
        <v>145732.98874800003</v>
      </c>
    </row>
    <row r="59" spans="1:25" x14ac:dyDescent="0.25">
      <c r="A59" s="160"/>
      <c r="B59" s="338" t="s">
        <v>209</v>
      </c>
      <c r="C59" s="349" t="s">
        <v>262</v>
      </c>
      <c r="D59" s="320">
        <f>Naklady_puvodni_cleneni_do_2022!AI71</f>
        <v>0</v>
      </c>
      <c r="E59" s="320">
        <f>Naklady_puvodni_cleneni_do_2022!AJ71</f>
        <v>0</v>
      </c>
      <c r="F59" s="320">
        <f>Naklady_puvodni_cleneni_do_2022!AK71</f>
        <v>650.5453</v>
      </c>
      <c r="G59" s="320">
        <f>Naklady_puvodni_cleneni_do_2022!AL71</f>
        <v>610</v>
      </c>
      <c r="H59" s="320">
        <f>Naklady_puvodni_cleneni_do_2022!AM71</f>
        <v>486.19880000000001</v>
      </c>
      <c r="I59" s="320">
        <f>Naklady_puvodni_cleneni_do_2022!AN71</f>
        <v>805</v>
      </c>
      <c r="J59" s="320">
        <f>Naklady_puvodni_cleneni_do_2022!AO71</f>
        <v>396.19754</v>
      </c>
      <c r="K59" s="320">
        <f>Naklady_puvodni_cleneni_do_2022!AP71</f>
        <v>376.50689999999997</v>
      </c>
      <c r="L59" s="320">
        <f>Naklady_puvodni_cleneni_do_2022!AQ71</f>
        <v>391.28200000000004</v>
      </c>
      <c r="M59" s="320">
        <f>Naklady_puvodni_cleneni_do_2022!AR71</f>
        <v>400.71699999999998</v>
      </c>
      <c r="N59" s="320">
        <f>Naklady_puvodni_cleneni_do_2022!AS71</f>
        <v>375</v>
      </c>
      <c r="O59" s="320">
        <f>Naklady_puvodni_cleneni_do_2022!AT71</f>
        <v>322.57015000000001</v>
      </c>
      <c r="P59" s="320">
        <f>Naklady_puvodni_cleneni_do_2022!AU71</f>
        <v>320.50528000000003</v>
      </c>
      <c r="Q59" s="320">
        <f>Naklady_puvodni_cleneni_do_2022!AW71</f>
        <v>321.29948999999999</v>
      </c>
      <c r="R59" s="320">
        <f>Naklady_puvodni_cleneni_do_2022!AX71</f>
        <v>380.50527999999997</v>
      </c>
      <c r="S59" s="320">
        <f>Naklady_puvodni_cleneni_do_2022!AY71</f>
        <v>374.39491000000004</v>
      </c>
      <c r="T59" s="320">
        <f>Naklady_puvodni_cleneni_do_2022!AZ71</f>
        <v>532.07465000000002</v>
      </c>
      <c r="U59" s="320">
        <f>Naklady_puvodni_cleneni_do_2022!BA71</f>
        <v>729.87941999999998</v>
      </c>
      <c r="V59" s="321">
        <v>672.53605999999991</v>
      </c>
      <c r="W59" s="322">
        <v>455.51051999999993</v>
      </c>
      <c r="X59" s="339"/>
      <c r="Y59" s="346"/>
    </row>
    <row r="60" spans="1:25" x14ac:dyDescent="0.25">
      <c r="A60" s="160"/>
      <c r="B60" s="338" t="s">
        <v>210</v>
      </c>
      <c r="C60" s="349" t="s">
        <v>262</v>
      </c>
      <c r="D60" s="320">
        <f>Naklady_puvodni_cleneni_do_2022!AI72</f>
        <v>0</v>
      </c>
      <c r="E60" s="320">
        <f>Naklady_puvodni_cleneni_do_2022!AJ72</f>
        <v>0</v>
      </c>
      <c r="F60" s="320">
        <f>Naklady_puvodni_cleneni_do_2022!AK72</f>
        <v>680.2432699999996</v>
      </c>
      <c r="G60" s="320">
        <f>Naklady_puvodni_cleneni_do_2022!AL72</f>
        <v>1509</v>
      </c>
      <c r="H60" s="320">
        <f>Naklady_puvodni_cleneni_do_2022!AM72</f>
        <v>866.31327999999996</v>
      </c>
      <c r="I60" s="320">
        <f>Naklady_puvodni_cleneni_do_2022!AN72</f>
        <v>1932</v>
      </c>
      <c r="J60" s="320">
        <f>Naklady_puvodni_cleneni_do_2022!AO72</f>
        <v>856.44461000000001</v>
      </c>
      <c r="K60" s="320">
        <f>Naklady_puvodni_cleneni_do_2022!AP72</f>
        <v>2570.1070099999997</v>
      </c>
      <c r="L60" s="320">
        <f>Naklady_puvodni_cleneni_do_2022!AQ72</f>
        <v>1654.2139999999999</v>
      </c>
      <c r="M60" s="320">
        <f>Naklady_puvodni_cleneni_do_2022!AR72</f>
        <v>3672.1750000000002</v>
      </c>
      <c r="N60" s="320">
        <f>Naklady_puvodni_cleneni_do_2022!AS72</f>
        <v>2012</v>
      </c>
      <c r="O60" s="320">
        <f>Naklady_puvodni_cleneni_do_2022!AT72</f>
        <v>3611.6917300000005</v>
      </c>
      <c r="P60" s="320">
        <f>Naklady_puvodni_cleneni_do_2022!AU72</f>
        <v>1493.8030799999999</v>
      </c>
      <c r="Q60" s="320">
        <f>Naklady_puvodni_cleneni_do_2022!AW72</f>
        <v>4644.6877400000012</v>
      </c>
      <c r="R60" s="320">
        <f>Naklady_puvodni_cleneni_do_2022!AX72</f>
        <v>2064.0034400000004</v>
      </c>
      <c r="S60" s="320">
        <f>Naklady_puvodni_cleneni_do_2022!AY72</f>
        <v>4610.8245500000012</v>
      </c>
      <c r="T60" s="320">
        <f>Naklady_puvodni_cleneni_do_2022!AZ72</f>
        <v>6920.6920900000014</v>
      </c>
      <c r="U60" s="320">
        <f>Naklady_puvodni_cleneni_do_2022!BA72</f>
        <v>8064.7876100000003</v>
      </c>
      <c r="V60" s="321">
        <v>9788.9970600000015</v>
      </c>
      <c r="W60" s="322">
        <v>9324.4430599999996</v>
      </c>
      <c r="X60" s="339"/>
      <c r="Y60" s="346"/>
    </row>
    <row r="61" spans="1:25" x14ac:dyDescent="0.25">
      <c r="A61" s="160">
        <v>11</v>
      </c>
      <c r="B61" s="329" t="s">
        <v>310</v>
      </c>
      <c r="C61" s="349" t="s">
        <v>262</v>
      </c>
      <c r="D61" s="320">
        <f>Naklady_puvodni_cleneni_do_2022!AI73</f>
        <v>11235</v>
      </c>
      <c r="E61" s="320">
        <f>Naklady_puvodni_cleneni_do_2022!AJ73</f>
        <v>31934</v>
      </c>
      <c r="F61" s="320">
        <f>Naklady_puvodni_cleneni_do_2022!AK73</f>
        <v>26570</v>
      </c>
      <c r="G61" s="320">
        <f>Naklady_puvodni_cleneni_do_2022!AL73</f>
        <v>29932</v>
      </c>
      <c r="H61" s="320">
        <f>Naklady_puvodni_cleneni_do_2022!AM73</f>
        <v>18142</v>
      </c>
      <c r="I61" s="320">
        <f>Naklady_puvodni_cleneni_do_2022!AN73</f>
        <v>27208</v>
      </c>
      <c r="J61" s="320">
        <f>Naklady_puvodni_cleneni_do_2022!AO73</f>
        <v>19949</v>
      </c>
      <c r="K61" s="320">
        <f>Naklady_puvodni_cleneni_do_2022!AP73</f>
        <v>21257</v>
      </c>
      <c r="L61" s="320">
        <f>Naklady_puvodni_cleneni_do_2022!AQ73</f>
        <v>19546.320469999999</v>
      </c>
      <c r="M61" s="320">
        <f>Naklady_puvodni_cleneni_do_2022!AR73</f>
        <v>16424.316940000001</v>
      </c>
      <c r="N61" s="320">
        <f>Naklady_puvodni_cleneni_do_2022!AS73</f>
        <v>21268.074970000001</v>
      </c>
      <c r="O61" s="320">
        <f>Naklady_puvodni_cleneni_do_2022!AT73</f>
        <v>25757.502130000001</v>
      </c>
      <c r="P61" s="320">
        <f>Naklady_puvodni_cleneni_do_2022!AU73</f>
        <v>17816.34</v>
      </c>
      <c r="Q61" s="320">
        <f>Naklady_puvodni_cleneni_do_2022!AW73</f>
        <v>978584.65999999992</v>
      </c>
      <c r="R61" s="320">
        <f>Naklady_puvodni_cleneni_do_2022!AX73</f>
        <v>97433.02436000001</v>
      </c>
      <c r="S61" s="320">
        <f>Naklady_puvodni_cleneni_do_2022!AY73</f>
        <v>6871.9362899999996</v>
      </c>
      <c r="T61" s="320">
        <f>Naklady_puvodni_cleneni_do_2022!AZ73</f>
        <v>20527.59</v>
      </c>
      <c r="U61" s="320">
        <f>Naklady_puvodni_cleneni_do_2022!BA73</f>
        <v>23160.03715</v>
      </c>
      <c r="V61" s="321">
        <v>23226.61621</v>
      </c>
      <c r="W61" s="322">
        <v>24679.149290000001</v>
      </c>
      <c r="X61" s="321">
        <v>41140.491099999999</v>
      </c>
      <c r="Y61" s="336">
        <v>51047.200540000005</v>
      </c>
    </row>
    <row r="62" spans="1:25" ht="15.75" thickBot="1" x14ac:dyDescent="0.3">
      <c r="A62" s="330"/>
      <c r="B62" s="331"/>
      <c r="C62" s="332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8"/>
      <c r="Q62" s="328"/>
      <c r="R62" s="328"/>
      <c r="S62" s="328"/>
      <c r="T62" s="328"/>
      <c r="U62" s="328"/>
      <c r="V62" s="321"/>
      <c r="W62" s="322"/>
      <c r="X62" s="321"/>
      <c r="Y62" s="336"/>
    </row>
    <row r="63" spans="1:25" ht="15.75" thickBot="1" x14ac:dyDescent="0.3">
      <c r="A63" s="166" t="s">
        <v>311</v>
      </c>
      <c r="B63" s="167" t="s">
        <v>312</v>
      </c>
      <c r="C63" s="152" t="s">
        <v>262</v>
      </c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168">
        <v>1006410.48657</v>
      </c>
      <c r="W63" s="169">
        <v>1280111.51343</v>
      </c>
      <c r="X63" s="168">
        <v>1660434</v>
      </c>
      <c r="Y63" s="170">
        <v>1892690</v>
      </c>
    </row>
    <row r="64" spans="1:25" ht="15.75" thickBot="1" x14ac:dyDescent="0.3">
      <c r="A64" s="171"/>
      <c r="B64" s="172"/>
      <c r="C64" s="173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74"/>
      <c r="W64" s="175"/>
      <c r="X64" s="174"/>
      <c r="Y64" s="176"/>
    </row>
    <row r="65" spans="1:25" ht="15.75" thickBot="1" x14ac:dyDescent="0.3">
      <c r="A65" s="177" t="s">
        <v>313</v>
      </c>
      <c r="B65" s="178" t="s">
        <v>314</v>
      </c>
      <c r="C65" s="179" t="s">
        <v>262</v>
      </c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180">
        <f>SUM(V6,V63)</f>
        <v>220599859.87357005</v>
      </c>
      <c r="W65" s="180">
        <f>SUM(W6,W63)</f>
        <v>238319610.67932007</v>
      </c>
      <c r="X65" s="180">
        <f>SUM(X6,X63)</f>
        <v>246932158.14107001</v>
      </c>
      <c r="Y65" s="347">
        <f>SUM(Y6,Y63)</f>
        <v>261201620.04414999</v>
      </c>
    </row>
    <row r="66" spans="1:25" ht="15.75" thickTop="1" x14ac:dyDescent="0.25">
      <c r="A66" s="138"/>
      <c r="B66" s="181"/>
      <c r="U66" s="198"/>
    </row>
    <row r="67" spans="1:25" x14ac:dyDescent="0.25">
      <c r="A67" s="182"/>
      <c r="B67" s="183"/>
    </row>
    <row r="68" spans="1:25" x14ac:dyDescent="0.25">
      <c r="A68" s="184"/>
      <c r="B68" s="185"/>
    </row>
    <row r="69" spans="1:25" x14ac:dyDescent="0.25">
      <c r="A69" s="184"/>
      <c r="B69" s="186"/>
    </row>
    <row r="70" spans="1:25" x14ac:dyDescent="0.25">
      <c r="A70" s="187"/>
      <c r="B70" s="188"/>
    </row>
    <row r="71" spans="1:25" x14ac:dyDescent="0.25">
      <c r="A71" s="189"/>
      <c r="B71" s="190"/>
    </row>
    <row r="72" spans="1:25" x14ac:dyDescent="0.25">
      <c r="A72" s="189"/>
      <c r="B72" s="191"/>
    </row>
    <row r="73" spans="1:25" x14ac:dyDescent="0.25">
      <c r="A73" s="189"/>
      <c r="B73" s="192"/>
    </row>
    <row r="74" spans="1:25" x14ac:dyDescent="0.25">
      <c r="A74" s="138"/>
      <c r="B74" s="193"/>
    </row>
    <row r="75" spans="1:25" x14ac:dyDescent="0.25">
      <c r="B75" s="199"/>
    </row>
  </sheetData>
  <protectedRanges>
    <protectedRange sqref="B70:B73" name="Oblast2_1"/>
  </protectedRanges>
  <mergeCells count="3">
    <mergeCell ref="A3:A4"/>
    <mergeCell ref="B3:B4"/>
    <mergeCell ref="C3:C4"/>
  </mergeCells>
  <pageMargins left="0.11811023622047245" right="0.11811023622047245" top="0.78740157480314965" bottom="0.78740157480314965" header="0.31496062992125984" footer="0.31496062992125984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1"/>
  <sheetViews>
    <sheetView zoomScale="90" workbookViewId="0">
      <pane ySplit="1" topLeftCell="A317" activePane="bottomLeft" state="frozen"/>
      <selection pane="bottomLeft" activeCell="H257" sqref="H257"/>
    </sheetView>
  </sheetViews>
  <sheetFormatPr defaultRowHeight="12.75" x14ac:dyDescent="0.2"/>
  <cols>
    <col min="1" max="8" width="9.28515625" customWidth="1"/>
    <col min="9" max="9" width="4" customWidth="1"/>
    <col min="10" max="18" width="9.28515625" customWidth="1"/>
  </cols>
  <sheetData>
    <row r="1" spans="1:1" ht="23.25" x14ac:dyDescent="0.35">
      <c r="A1" s="7" t="s">
        <v>29</v>
      </c>
    </row>
    <row r="21" spans="4:4" x14ac:dyDescent="0.2">
      <c r="D21" s="8"/>
    </row>
  </sheetData>
  <phoneticPr fontId="0" type="noConversion"/>
  <printOptions horizontalCentered="1"/>
  <pageMargins left="0" right="0" top="0.86614173228346458" bottom="0.86614173228346458" header="0.51181102362204722" footer="0.51181102362204722"/>
  <pageSetup paperSize="9" scale="67" fitToHeight="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9970-97C9-4948-B0BE-4C0D349CE854}">
  <sheetPr>
    <pageSetUpPr fitToPage="1"/>
  </sheetPr>
  <dimension ref="A1:C32"/>
  <sheetViews>
    <sheetView workbookViewId="0">
      <selection activeCell="K37" sqref="K37"/>
    </sheetView>
  </sheetViews>
  <sheetFormatPr defaultRowHeight="12.75" x14ac:dyDescent="0.2"/>
  <sheetData>
    <row r="1" spans="1:1" ht="18" x14ac:dyDescent="0.25">
      <c r="A1" s="37" t="s">
        <v>368</v>
      </c>
    </row>
    <row r="30" spans="2:3" x14ac:dyDescent="0.2">
      <c r="B30" s="38"/>
      <c r="C30" s="36" t="s">
        <v>369</v>
      </c>
    </row>
    <row r="31" spans="2:3" ht="5.25" customHeight="1" x14ac:dyDescent="0.2">
      <c r="C31" s="36"/>
    </row>
    <row r="32" spans="2:3" x14ac:dyDescent="0.2">
      <c r="B32" s="132"/>
      <c r="C32" s="36" t="s">
        <v>370</v>
      </c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Y136"/>
  <sheetViews>
    <sheetView topLeftCell="A76" zoomScale="80" zoomScaleNormal="80" workbookViewId="0">
      <selection activeCell="A112" sqref="A112"/>
    </sheetView>
  </sheetViews>
  <sheetFormatPr defaultColWidth="14.140625" defaultRowHeight="12.75" x14ac:dyDescent="0.2"/>
  <cols>
    <col min="1" max="1" width="19.42578125" style="1" customWidth="1"/>
    <col min="2" max="9" width="14.140625" style="1" customWidth="1"/>
    <col min="10" max="11" width="14.5703125" style="1" customWidth="1"/>
    <col min="12" max="17" width="14.140625" style="1"/>
    <col min="18" max="18" width="14.140625" style="1" customWidth="1"/>
    <col min="19" max="20" width="14.140625" style="1"/>
    <col min="21" max="21" width="15.85546875" style="1" bestFit="1" customWidth="1"/>
    <col min="22" max="16384" width="14.140625" style="1"/>
  </cols>
  <sheetData>
    <row r="1" spans="1:51" ht="15.75" x14ac:dyDescent="0.25">
      <c r="A1" s="22"/>
    </row>
    <row r="2" spans="1:51" s="4" customFormat="1" x14ac:dyDescent="0.2">
      <c r="B2" s="46" t="s">
        <v>38</v>
      </c>
      <c r="C2" s="46" t="s">
        <v>39</v>
      </c>
      <c r="D2" s="46" t="s">
        <v>40</v>
      </c>
      <c r="E2" s="46" t="s">
        <v>41</v>
      </c>
      <c r="F2" s="46" t="s">
        <v>42</v>
      </c>
      <c r="G2" s="46" t="s">
        <v>43</v>
      </c>
      <c r="H2" s="46" t="s">
        <v>44</v>
      </c>
      <c r="I2" s="46" t="s">
        <v>45</v>
      </c>
      <c r="J2" s="46" t="s">
        <v>50</v>
      </c>
      <c r="K2" s="46" t="s">
        <v>46</v>
      </c>
      <c r="L2" s="46" t="s">
        <v>47</v>
      </c>
      <c r="M2" s="46" t="s">
        <v>48</v>
      </c>
      <c r="N2" s="46" t="s">
        <v>49</v>
      </c>
      <c r="O2" s="46" t="s">
        <v>51</v>
      </c>
      <c r="P2" s="46" t="s">
        <v>74</v>
      </c>
      <c r="Q2" s="46" t="s">
        <v>78</v>
      </c>
      <c r="R2" s="46" t="s">
        <v>79</v>
      </c>
      <c r="S2" s="46" t="s">
        <v>80</v>
      </c>
      <c r="T2" s="46" t="s">
        <v>81</v>
      </c>
      <c r="U2" s="46" t="s">
        <v>82</v>
      </c>
      <c r="V2" s="46" t="s">
        <v>84</v>
      </c>
      <c r="W2" s="46" t="s">
        <v>85</v>
      </c>
      <c r="X2" s="46" t="s">
        <v>86</v>
      </c>
      <c r="Y2" s="46" t="s">
        <v>88</v>
      </c>
      <c r="Z2" s="46" t="s">
        <v>90</v>
      </c>
      <c r="AA2" s="46" t="s">
        <v>94</v>
      </c>
      <c r="AB2" s="46" t="s">
        <v>97</v>
      </c>
      <c r="AC2" s="46" t="s">
        <v>98</v>
      </c>
      <c r="AD2" s="46" t="s">
        <v>179</v>
      </c>
      <c r="AE2" s="46" t="s">
        <v>182</v>
      </c>
      <c r="AF2" s="46" t="s">
        <v>192</v>
      </c>
      <c r="AG2" s="46" t="s">
        <v>194</v>
      </c>
      <c r="AH2" s="46" t="s">
        <v>203</v>
      </c>
      <c r="AI2" s="46" t="s">
        <v>205</v>
      </c>
      <c r="AJ2" s="46" t="s">
        <v>213</v>
      </c>
      <c r="AK2" s="46" t="s">
        <v>214</v>
      </c>
      <c r="AL2" s="46" t="s">
        <v>217</v>
      </c>
      <c r="AM2" s="46" t="s">
        <v>218</v>
      </c>
      <c r="AN2" s="46" t="s">
        <v>219</v>
      </c>
      <c r="AO2" s="46" t="s">
        <v>222</v>
      </c>
      <c r="AP2" s="46" t="s">
        <v>237</v>
      </c>
      <c r="AQ2" s="46" t="s">
        <v>239</v>
      </c>
      <c r="AR2" s="46" t="s">
        <v>240</v>
      </c>
      <c r="AS2" s="46" t="s">
        <v>241</v>
      </c>
      <c r="AT2" s="46" t="s">
        <v>243</v>
      </c>
      <c r="AU2" s="46" t="s">
        <v>244</v>
      </c>
      <c r="AV2" s="46" t="s">
        <v>246</v>
      </c>
      <c r="AW2" s="46" t="s">
        <v>250</v>
      </c>
      <c r="AX2" s="46" t="s">
        <v>252</v>
      </c>
      <c r="AY2" s="46" t="s">
        <v>255</v>
      </c>
    </row>
    <row r="3" spans="1:51" x14ac:dyDescent="0.2">
      <c r="B3" s="5"/>
      <c r="C3" s="5"/>
      <c r="D3" s="5"/>
      <c r="E3" s="5"/>
      <c r="F3" s="5"/>
    </row>
    <row r="4" spans="1:51" x14ac:dyDescent="0.2">
      <c r="B4" s="5"/>
      <c r="C4" s="5"/>
      <c r="D4" s="5"/>
      <c r="E4" s="5"/>
      <c r="F4" s="5"/>
    </row>
    <row r="5" spans="1:51" ht="15.75" x14ac:dyDescent="0.25">
      <c r="A5" s="22" t="s">
        <v>66</v>
      </c>
      <c r="B5" s="5"/>
      <c r="C5" s="5"/>
      <c r="D5" s="5"/>
      <c r="E5" s="5"/>
      <c r="F5" s="5"/>
    </row>
    <row r="6" spans="1:51" ht="12.75" customHeight="1" thickBot="1" x14ac:dyDescent="0.25">
      <c r="A6" s="1" t="s">
        <v>251</v>
      </c>
      <c r="B6" s="5"/>
      <c r="C6" s="5"/>
      <c r="D6" s="5"/>
      <c r="E6" s="5"/>
      <c r="F6" s="5"/>
    </row>
    <row r="7" spans="1:51" ht="13.5" thickBot="1" x14ac:dyDescent="0.25">
      <c r="A7" s="49"/>
      <c r="B7" s="70" t="s">
        <v>65</v>
      </c>
      <c r="C7" s="70" t="s">
        <v>12</v>
      </c>
      <c r="D7" s="70" t="s">
        <v>13</v>
      </c>
      <c r="E7" s="70" t="s">
        <v>14</v>
      </c>
      <c r="F7" s="70" t="s">
        <v>24</v>
      </c>
      <c r="G7" s="70" t="s">
        <v>27</v>
      </c>
      <c r="H7" s="70" t="s">
        <v>28</v>
      </c>
      <c r="I7" s="70" t="s">
        <v>75</v>
      </c>
      <c r="J7" s="70" t="s">
        <v>76</v>
      </c>
      <c r="K7" s="70" t="s">
        <v>77</v>
      </c>
      <c r="L7" s="70" t="s">
        <v>83</v>
      </c>
      <c r="M7" s="70" t="s">
        <v>87</v>
      </c>
      <c r="N7" s="70" t="s">
        <v>93</v>
      </c>
      <c r="O7" s="70" t="s">
        <v>96</v>
      </c>
      <c r="P7" s="70" t="s">
        <v>181</v>
      </c>
      <c r="Q7" s="70" t="s">
        <v>193</v>
      </c>
      <c r="R7" s="70" t="s">
        <v>204</v>
      </c>
      <c r="S7" s="70" t="s">
        <v>215</v>
      </c>
      <c r="T7" s="70" t="s">
        <v>216</v>
      </c>
      <c r="U7" s="70" t="s">
        <v>223</v>
      </c>
      <c r="V7" s="70" t="s">
        <v>238</v>
      </c>
      <c r="W7" s="70" t="s">
        <v>242</v>
      </c>
      <c r="X7" s="70" t="s">
        <v>245</v>
      </c>
      <c r="Y7" s="70" t="s">
        <v>247</v>
      </c>
      <c r="Z7" s="70" t="s">
        <v>254</v>
      </c>
      <c r="AA7" s="70" t="s">
        <v>334</v>
      </c>
      <c r="AB7" s="71" t="s">
        <v>365</v>
      </c>
    </row>
    <row r="8" spans="1:51" x14ac:dyDescent="0.2">
      <c r="A8" s="47" t="s">
        <v>30</v>
      </c>
      <c r="B8" s="48">
        <f>Naklady_puvodni_cleneni_do_2022!C9+Naklady_puvodni_cleneni_do_2022!D9</f>
        <v>6727866.25</v>
      </c>
      <c r="C8" s="48">
        <f>Naklady_puvodni_cleneni_do_2022!E9+Naklady_puvodni_cleneni_do_2022!F9</f>
        <v>6869435</v>
      </c>
      <c r="D8" s="48">
        <f>Naklady_puvodni_cleneni_do_2022!G9+Naklady_puvodni_cleneni_do_2022!H9</f>
        <v>6988622.4000000004</v>
      </c>
      <c r="E8" s="48">
        <f>Naklady_puvodni_cleneni_do_2022!I9+Naklady_puvodni_cleneni_do_2022!J9</f>
        <v>7336161.9257056741</v>
      </c>
      <c r="F8" s="48">
        <f>Naklady_puvodni_cleneni_do_2022!K9+Naklady_puvodni_cleneni_do_2022!L9</f>
        <v>7836877</v>
      </c>
      <c r="G8" s="48">
        <f>Naklady_puvodni_cleneni_do_2022!M9+Naklady_puvodni_cleneni_do_2022!N9</f>
        <v>8136031.2483999999</v>
      </c>
      <c r="H8" s="48">
        <f>Naklady_puvodni_cleneni_do_2022!O9+Naklady_puvodni_cleneni_do_2022!P9</f>
        <v>8552466.124400001</v>
      </c>
      <c r="I8" s="48">
        <f>Naklady_puvodni_cleneni_do_2022!Q9+Naklady_puvodni_cleneni_do_2022!R9</f>
        <v>8607100.2510299999</v>
      </c>
      <c r="J8" s="48">
        <f>Naklady_puvodni_cleneni_do_2022!S9+Naklady_puvodni_cleneni_do_2022!T9</f>
        <v>8454491</v>
      </c>
      <c r="K8" s="48">
        <f>Naklady_puvodni_cleneni_do_2022!U9+Naklady_puvodni_cleneni_do_2022!V9</f>
        <v>9032124</v>
      </c>
      <c r="L8" s="48">
        <f>Naklady_puvodni_cleneni_do_2022!W9+Naklady_puvodni_cleneni_do_2022!X9</f>
        <v>9157258</v>
      </c>
      <c r="M8" s="27">
        <f>Naklady_puvodni_cleneni_do_2022!Y9+Naklady_puvodni_cleneni_do_2022!Z9</f>
        <v>9701759</v>
      </c>
      <c r="N8" s="77">
        <f>Naklady_puvodni_cleneni_do_2022!AA9+Naklady_puvodni_cleneni_do_2022!AB9</f>
        <v>9932075</v>
      </c>
      <c r="O8" s="77">
        <f>Naklady_puvodni_cleneni_do_2022!AC9+Naklady_puvodni_cleneni_do_2022!AD9</f>
        <v>10065833</v>
      </c>
      <c r="P8" s="77">
        <f>Naklady_puvodni_cleneni_do_2022!AE9+Naklady_puvodni_cleneni_do_2022!AF9</f>
        <v>9963619</v>
      </c>
      <c r="Q8" s="77">
        <f>Naklady_puvodni_cleneni_do_2022!AG9+Naklady_puvodni_cleneni_do_2022!AH9</f>
        <v>10004971</v>
      </c>
      <c r="R8" s="77">
        <f>Naklady_puvodni_cleneni_do_2022!AI9+Naklady_puvodni_cleneni_do_2022!AJ9</f>
        <v>10058786</v>
      </c>
      <c r="S8" s="77">
        <f>Naklady_puvodni_cleneni_do_2022!AK9+Naklady_puvodni_cleneni_do_2022!AL9</f>
        <v>10385144</v>
      </c>
      <c r="T8" s="77">
        <f>Naklady_puvodni_cleneni_do_2022!AM9+Naklady_puvodni_cleneni_do_2022!AN9</f>
        <v>10695718</v>
      </c>
      <c r="U8" s="77">
        <f>Naklady_puvodni_cleneni_do_2022!AO9+Naklady_puvodni_cleneni_do_2022!AP9</f>
        <v>10931949</v>
      </c>
      <c r="V8" s="77">
        <f>Naklady_puvodni_cleneni_do_2022!AQ9+Naklady_puvodni_cleneni_do_2022!AR9</f>
        <v>11148783.342050001</v>
      </c>
      <c r="W8" s="77">
        <f>Naklady_puvodni_cleneni_do_2022!AS9+Naklady_puvodni_cleneni_do_2022!AT9</f>
        <v>12164849.774909999</v>
      </c>
      <c r="X8" s="77">
        <f>Naklady_puvodni_cleneni_do_2022!AU9+Naklady_puvodni_cleneni_do_2022!AW9</f>
        <v>13698177.999999998</v>
      </c>
      <c r="Y8" s="77">
        <f>Naklady_puvodni_cleneni_do_2022!AX9+Naklady_puvodni_cleneni_do_2022!AY9</f>
        <v>13843862.788600001</v>
      </c>
      <c r="Z8" s="77">
        <f>Naklady_puvodni_cleneni_do_2022!AZ9+Naklady_puvodni_cleneni_do_2022!BA9</f>
        <v>15165326.951230001</v>
      </c>
      <c r="AA8" s="77">
        <f>Naklady!V9+Naklady!W9</f>
        <v>16951951.402449999</v>
      </c>
      <c r="AB8" s="125">
        <f>Naklady!X9+Naklady!Y9</f>
        <v>19227594.5845</v>
      </c>
    </row>
    <row r="9" spans="1:51" x14ac:dyDescent="0.2">
      <c r="A9" s="100" t="s">
        <v>31</v>
      </c>
      <c r="B9" s="95">
        <f>Naklady_puvodni_cleneni_do_2022!C10+Naklady_puvodni_cleneni_do_2022!D10</f>
        <v>5070736.2277957425</v>
      </c>
      <c r="C9" s="95">
        <f>Naklady_puvodni_cleneni_do_2022!E10+Naklady_puvodni_cleneni_do_2022!F10</f>
        <v>5568776</v>
      </c>
      <c r="D9" s="95">
        <f>Naklady_puvodni_cleneni_do_2022!G10+Naklady_puvodni_cleneni_do_2022!H10</f>
        <v>5776582.8300000001</v>
      </c>
      <c r="E9" s="95">
        <f>Naklady_puvodni_cleneni_do_2022!I10+Naklady_puvodni_cleneni_do_2022!J10</f>
        <v>6131730.8515850045</v>
      </c>
      <c r="F9" s="95">
        <f>Naklady_puvodni_cleneni_do_2022!K10+Naklady_puvodni_cleneni_do_2022!L10</f>
        <v>6804130</v>
      </c>
      <c r="G9" s="95">
        <f>Naklady_puvodni_cleneni_do_2022!M10+Naklady_puvodni_cleneni_do_2022!N10</f>
        <v>7358890.32283</v>
      </c>
      <c r="H9" s="95">
        <f>Naklady_puvodni_cleneni_do_2022!O10+Naklady_puvodni_cleneni_do_2022!P10</f>
        <v>7477213.7910000002</v>
      </c>
      <c r="I9" s="95">
        <f>Naklady_puvodni_cleneni_do_2022!Q10+Naklady_puvodni_cleneni_do_2022!R10</f>
        <v>7579723.5268900003</v>
      </c>
      <c r="J9" s="48">
        <f>Naklady_puvodni_cleneni_do_2022!S10+Naklady_puvodni_cleneni_do_2022!T10</f>
        <v>8199609</v>
      </c>
      <c r="K9" s="48">
        <f>Naklady_puvodni_cleneni_do_2022!U10+Naklady_puvodni_cleneni_do_2022!V10</f>
        <v>8593980</v>
      </c>
      <c r="L9" s="48">
        <f>Naklady_puvodni_cleneni_do_2022!W10+Naklady_puvodni_cleneni_do_2022!X10</f>
        <v>10159102</v>
      </c>
      <c r="M9" s="95">
        <f>Naklady_puvodni_cleneni_do_2022!Y10+Naklady_puvodni_cleneni_do_2022!Z10</f>
        <v>11905634</v>
      </c>
      <c r="N9" s="93">
        <f>Naklady_puvodni_cleneni_do_2022!AA10+Naklady_puvodni_cleneni_do_2022!AB10</f>
        <v>12587383</v>
      </c>
      <c r="O9" s="93">
        <f>Naklady_puvodni_cleneni_do_2022!AC10+Naklady_puvodni_cleneni_do_2022!AD10</f>
        <v>12888618</v>
      </c>
      <c r="P9" s="93">
        <f>Naklady_puvodni_cleneni_do_2022!AE10+Naklady_puvodni_cleneni_do_2022!AF10</f>
        <v>13093739</v>
      </c>
      <c r="Q9" s="93">
        <f>Naklady_puvodni_cleneni_do_2022!AG10+Naklady_puvodni_cleneni_do_2022!AH10</f>
        <v>13379454</v>
      </c>
      <c r="R9" s="93">
        <f>Naklady_puvodni_cleneni_do_2022!AI10+Naklady_puvodni_cleneni_do_2022!AJ10</f>
        <v>13590597</v>
      </c>
      <c r="S9" s="93">
        <f>Naklady_puvodni_cleneni_do_2022!AK10+Naklady_puvodni_cleneni_do_2022!AL10</f>
        <v>14388749</v>
      </c>
      <c r="T9" s="93">
        <f>Naklady_puvodni_cleneni_do_2022!AM10+Naklady_puvodni_cleneni_do_2022!AN10</f>
        <v>14812915</v>
      </c>
      <c r="U9" s="93">
        <f>Naklady_puvodni_cleneni_do_2022!AO10+Naklady_puvodni_cleneni_do_2022!AP10</f>
        <v>15466570</v>
      </c>
      <c r="V9" s="115">
        <f>Naklady_puvodni_cleneni_do_2022!AQ10+Naklady_puvodni_cleneni_do_2022!AR10</f>
        <v>15982569.56473</v>
      </c>
      <c r="W9" s="115">
        <f>Naklady_puvodni_cleneni_do_2022!AS10+Naklady_puvodni_cleneni_do_2022!AT10</f>
        <v>17261139.894919999</v>
      </c>
      <c r="X9" s="115">
        <f>Naklady_puvodni_cleneni_do_2022!AU10+Naklady_puvodni_cleneni_do_2022!AW10</f>
        <v>20915576</v>
      </c>
      <c r="Y9" s="115">
        <f>Naklady_puvodni_cleneni_do_2022!AX10+Naklady_puvodni_cleneni_do_2022!AY10</f>
        <v>25144995.391329996</v>
      </c>
      <c r="Z9" s="205">
        <f>Naklady_puvodni_cleneni_do_2022!AZ10+Naklady_puvodni_cleneni_do_2022!BA10</f>
        <v>25192952.346260004</v>
      </c>
      <c r="AA9" s="389">
        <f>Naklady!V10+Naklady!W10</f>
        <v>27197638.002999999</v>
      </c>
      <c r="AB9" s="390">
        <f>Naklady!X10+Naklady!Y10</f>
        <v>31577658.263519999</v>
      </c>
    </row>
    <row r="10" spans="1:51" x14ac:dyDescent="0.2">
      <c r="A10" s="100" t="s">
        <v>32</v>
      </c>
      <c r="B10" s="95">
        <f>Naklady_puvodni_cleneni_do_2022!C14+Naklady_puvodni_cleneni_do_2022!D14</f>
        <v>608037.09265928413</v>
      </c>
      <c r="C10" s="95">
        <f>Naklady_puvodni_cleneni_do_2022!E14+Naklady_puvodni_cleneni_do_2022!F14</f>
        <v>962997</v>
      </c>
      <c r="D10" s="95">
        <f>Naklady_puvodni_cleneni_do_2022!G14+Naklady_puvodni_cleneni_do_2022!H14</f>
        <v>1029388.1000000001</v>
      </c>
      <c r="E10" s="95">
        <f>Naklady_puvodni_cleneni_do_2022!I14+Naklady_puvodni_cleneni_do_2022!J14</f>
        <v>1125529.0959999999</v>
      </c>
      <c r="F10" s="95">
        <f>Naklady_puvodni_cleneni_do_2022!K14+Naklady_puvodni_cleneni_do_2022!L14</f>
        <v>1214729</v>
      </c>
      <c r="G10" s="95">
        <f>Naklady_puvodni_cleneni_do_2022!M14+Naklady_puvodni_cleneni_do_2022!N14</f>
        <v>1443954.8363846175</v>
      </c>
      <c r="H10" s="95">
        <f>Naklady_puvodni_cleneni_do_2022!O14+Naklady_puvodni_cleneni_do_2022!P14</f>
        <v>1578519.4203558331</v>
      </c>
      <c r="I10" s="95">
        <f>Naklady_puvodni_cleneni_do_2022!Q14+Naklady_puvodni_cleneni_do_2022!R14</f>
        <v>1605753.3938199999</v>
      </c>
      <c r="J10" s="48">
        <f>Naklady_puvodni_cleneni_do_2022!S14+Naklady_puvodni_cleneni_do_2022!T14</f>
        <v>1539911.1003737678</v>
      </c>
      <c r="K10" s="48">
        <f>Naklady_puvodni_cleneni_do_2022!U14+Naklady_puvodni_cleneni_do_2022!V14</f>
        <v>1646782</v>
      </c>
      <c r="L10" s="48">
        <f>Naklady_puvodni_cleneni_do_2022!W14+Naklady_puvodni_cleneni_do_2022!X14</f>
        <v>1810264</v>
      </c>
      <c r="M10" s="95">
        <f>Naklady_puvodni_cleneni_do_2022!Y14+Naklady_puvodni_cleneni_do_2022!Z14</f>
        <v>2168338</v>
      </c>
      <c r="N10" s="93">
        <f>Naklady_puvodni_cleneni_do_2022!AA14+Naklady_puvodni_cleneni_do_2022!AB14</f>
        <v>2227929</v>
      </c>
      <c r="O10" s="93">
        <f>Naklady_puvodni_cleneni_do_2022!AC14+Naklady_puvodni_cleneni_do_2022!AD14</f>
        <v>2427377</v>
      </c>
      <c r="P10" s="93">
        <f>Naklady_puvodni_cleneni_do_2022!AE14+Naklady_puvodni_cleneni_do_2022!AF14</f>
        <v>2533121</v>
      </c>
      <c r="Q10" s="93">
        <f>Naklady_puvodni_cleneni_do_2022!AG14+Naklady_puvodni_cleneni_do_2022!AH14</f>
        <v>2615143</v>
      </c>
      <c r="R10" s="93">
        <f>Naklady_puvodni_cleneni_do_2022!AI14+Naklady_puvodni_cleneni_do_2022!AJ14</f>
        <v>2859199</v>
      </c>
      <c r="S10" s="93">
        <f>Naklady_puvodni_cleneni_do_2022!AK14+Naklady_puvodni_cleneni_do_2022!AL14</f>
        <v>2840938</v>
      </c>
      <c r="T10" s="93">
        <f>Naklady_puvodni_cleneni_do_2022!AM14+Naklady_puvodni_cleneni_do_2022!AN14</f>
        <v>3020410</v>
      </c>
      <c r="U10" s="93">
        <f>Naklady_puvodni_cleneni_do_2022!AO14+Naklady_puvodni_cleneni_do_2022!AP14</f>
        <v>2978089</v>
      </c>
      <c r="V10" s="115">
        <f>Naklady_puvodni_cleneni_do_2022!AQ14+Naklady_puvodni_cleneni_do_2022!AR14</f>
        <v>3067062.57706</v>
      </c>
      <c r="W10" s="115">
        <f>Naklady_puvodni_cleneni_do_2022!AS14+Naklady_puvodni_cleneni_do_2022!AT14</f>
        <v>3407008.0543999998</v>
      </c>
      <c r="X10" s="115">
        <f>Naklady_puvodni_cleneni_do_2022!AU14+Naklady_puvodni_cleneni_do_2022!AW14</f>
        <v>3699942.9999999995</v>
      </c>
      <c r="Y10" s="115">
        <f>Naklady_puvodni_cleneni_do_2022!AX14+Naklady_puvodni_cleneni_do_2022!AY14</f>
        <v>3696014.2231099997</v>
      </c>
      <c r="Z10" s="205">
        <f>Naklady_puvodni_cleneni_do_2022!AZ14+Naklady_puvodni_cleneni_do_2022!BA14</f>
        <v>4195364.2560200002</v>
      </c>
      <c r="AA10" s="389">
        <f>Naklady!V16+Naklady!W16</f>
        <v>4720300.3158</v>
      </c>
      <c r="AB10" s="390">
        <f>Naklady!X16+Naklady!Y16</f>
        <v>5458702.6823299993</v>
      </c>
    </row>
    <row r="11" spans="1:51" x14ac:dyDescent="0.2">
      <c r="A11" s="100" t="s">
        <v>8</v>
      </c>
      <c r="B11" s="95">
        <f>Naklady_puvodni_cleneni_do_2022!C15+Naklady_puvodni_cleneni_do_2022!D15</f>
        <v>2284874.28157746</v>
      </c>
      <c r="C11" s="95">
        <f>Naklady_puvodni_cleneni_do_2022!E15+Naklady_puvodni_cleneni_do_2022!F15</f>
        <v>3564560</v>
      </c>
      <c r="D11" s="95">
        <f>Naklady_puvodni_cleneni_do_2022!G15+Naklady_puvodni_cleneni_do_2022!H15</f>
        <v>3832245.2199999997</v>
      </c>
      <c r="E11" s="95">
        <f>Naklady_puvodni_cleneni_do_2022!I15+Naklady_puvodni_cleneni_do_2022!J15</f>
        <v>4010186.5889652297</v>
      </c>
      <c r="F11" s="95">
        <f>Naklady_puvodni_cleneni_do_2022!K15+Naklady_puvodni_cleneni_do_2022!L15</f>
        <v>4627356</v>
      </c>
      <c r="G11" s="95">
        <f>Naklady_puvodni_cleneni_do_2022!M15+Naklady_puvodni_cleneni_do_2022!N15</f>
        <v>5392921.1022300003</v>
      </c>
      <c r="H11" s="95">
        <f>Naklady_puvodni_cleneni_do_2022!O15+Naklady_puvodni_cleneni_do_2022!P15</f>
        <v>6186176.0184700005</v>
      </c>
      <c r="I11" s="95">
        <f>Naklady_puvodni_cleneni_do_2022!Q15+Naklady_puvodni_cleneni_do_2022!R15</f>
        <v>6721428.4321699999</v>
      </c>
      <c r="J11" s="48">
        <f>Naklady_puvodni_cleneni_do_2022!S15+Naklady_puvodni_cleneni_do_2022!T15</f>
        <v>6515858</v>
      </c>
      <c r="K11" s="48">
        <f>Naklady_puvodni_cleneni_do_2022!U15+Naklady_puvodni_cleneni_do_2022!V15</f>
        <v>6631628</v>
      </c>
      <c r="L11" s="48">
        <f>Naklady_puvodni_cleneni_do_2022!W15+Naklady_puvodni_cleneni_do_2022!X15</f>
        <v>7387319</v>
      </c>
      <c r="M11" s="95">
        <f>Naklady_puvodni_cleneni_do_2022!Y15+Naklady_puvodni_cleneni_do_2022!Z15</f>
        <v>8927076</v>
      </c>
      <c r="N11" s="93">
        <f>Naklady_puvodni_cleneni_do_2022!AA15+Naklady_puvodni_cleneni_do_2022!AB15</f>
        <v>8193491</v>
      </c>
      <c r="O11" s="93">
        <f>Naklady_puvodni_cleneni_do_2022!AC15+Naklady_puvodni_cleneni_do_2022!AD15</f>
        <v>8328538</v>
      </c>
      <c r="P11" s="93">
        <f>Naklady_puvodni_cleneni_do_2022!AE15+Naklady_puvodni_cleneni_do_2022!AF15</f>
        <v>8640991</v>
      </c>
      <c r="Q11" s="93">
        <f>Naklady_puvodni_cleneni_do_2022!AG15+Naklady_puvodni_cleneni_do_2022!AH15</f>
        <v>8733858</v>
      </c>
      <c r="R11" s="93">
        <f>Naklady_puvodni_cleneni_do_2022!AI15+Naklady_puvodni_cleneni_do_2022!AJ15</f>
        <v>9608594</v>
      </c>
      <c r="S11" s="93">
        <f>Naklady_puvodni_cleneni_do_2022!AK15+Naklady_puvodni_cleneni_do_2022!AL15</f>
        <v>9540195</v>
      </c>
      <c r="T11" s="93">
        <f>Naklady_puvodni_cleneni_do_2022!AM15+Naklady_puvodni_cleneni_do_2022!AN15</f>
        <v>9985689</v>
      </c>
      <c r="U11" s="93">
        <f>Naklady_puvodni_cleneni_do_2022!AO15+Naklady_puvodni_cleneni_do_2022!AP15</f>
        <v>10454343</v>
      </c>
      <c r="V11" s="115">
        <f>Naklady_puvodni_cleneni_do_2022!AQ15+Naklady_puvodni_cleneni_do_2022!AR15</f>
        <v>11078713.313100001</v>
      </c>
      <c r="W11" s="115">
        <f>Naklady_puvodni_cleneni_do_2022!AS15+Naklady_puvodni_cleneni_do_2022!AT15</f>
        <v>11657164.412250001</v>
      </c>
      <c r="X11" s="115">
        <f>Naklady_puvodni_cleneni_do_2022!AU15+Naklady_puvodni_cleneni_do_2022!AW15</f>
        <v>15920449</v>
      </c>
      <c r="Y11" s="115">
        <f>Naklady_puvodni_cleneni_do_2022!AX15+Naklady_puvodni_cleneni_do_2022!AY15</f>
        <v>18791689.89322</v>
      </c>
      <c r="Z11" s="205">
        <f>Naklady_puvodni_cleneni_do_2022!AZ15+Naklady_puvodni_cleneni_do_2022!BA15</f>
        <v>18047459.196449999</v>
      </c>
      <c r="AA11" s="389">
        <f>Naklady!V17+Naklady!W17</f>
        <v>16458591.68127</v>
      </c>
      <c r="AB11" s="390">
        <f>Naklady!X17+Naklady!Y17</f>
        <v>19858570.229280002</v>
      </c>
    </row>
    <row r="12" spans="1:51" x14ac:dyDescent="0.2">
      <c r="A12" s="100" t="s">
        <v>33</v>
      </c>
      <c r="B12" s="95">
        <f>Naklady_puvodni_cleneni_do_2022!C20+Naklady_puvodni_cleneni_do_2022!D20</f>
        <v>281982.09884280979</v>
      </c>
      <c r="C12" s="95">
        <f>Naklady_puvodni_cleneni_do_2022!E20+Naklady_puvodni_cleneni_do_2022!F20</f>
        <v>393422</v>
      </c>
      <c r="D12" s="95">
        <f>Naklady_puvodni_cleneni_do_2022!G20+Naklady_puvodni_cleneni_do_2022!H20</f>
        <v>419726.52</v>
      </c>
      <c r="E12" s="95">
        <f>Naklady_puvodni_cleneni_do_2022!I20+Naklady_puvodni_cleneni_do_2022!J20</f>
        <v>500235.46582809987</v>
      </c>
      <c r="F12" s="95">
        <f>Naklady_puvodni_cleneni_do_2022!K20+Naklady_puvodni_cleneni_do_2022!L20</f>
        <v>617402</v>
      </c>
      <c r="G12" s="95">
        <f>Naklady_puvodni_cleneni_do_2022!M20+Naklady_puvodni_cleneni_do_2022!N20</f>
        <v>725367.65052999998</v>
      </c>
      <c r="H12" s="95">
        <f>Naklady_puvodni_cleneni_do_2022!O20+Naklady_puvodni_cleneni_do_2022!P20</f>
        <v>838789.88627999998</v>
      </c>
      <c r="I12" s="95">
        <f>Naklady_puvodni_cleneni_do_2022!Q20+Naklady_puvodni_cleneni_do_2022!R20</f>
        <v>901605.86048999999</v>
      </c>
      <c r="J12" s="48">
        <f>Naklady_puvodni_cleneni_do_2022!S20+Naklady_puvodni_cleneni_do_2022!T20</f>
        <v>895486</v>
      </c>
      <c r="K12" s="48">
        <f>Naklady_puvodni_cleneni_do_2022!U20+Naklady_puvodni_cleneni_do_2022!V20</f>
        <v>1021161</v>
      </c>
      <c r="L12" s="48">
        <f>Naklady_puvodni_cleneni_do_2022!W20+Naklady_puvodni_cleneni_do_2022!X20</f>
        <v>1064738</v>
      </c>
      <c r="M12" s="95">
        <f>Naklady_puvodni_cleneni_do_2022!Y20+Naklady_puvodni_cleneni_do_2022!Z20</f>
        <v>1334518</v>
      </c>
      <c r="N12" s="93">
        <f>Naklady_puvodni_cleneni_do_2022!AA20+Naklady_puvodni_cleneni_do_2022!AB20</f>
        <v>1318965</v>
      </c>
      <c r="O12" s="93">
        <f>Naklady_puvodni_cleneni_do_2022!AC20+Naklady_puvodni_cleneni_do_2022!AD20</f>
        <v>1376019</v>
      </c>
      <c r="P12" s="93">
        <f>Naklady_puvodni_cleneni_do_2022!AE20+Naklady_puvodni_cleneni_do_2022!AF20</f>
        <v>1387575</v>
      </c>
      <c r="Q12" s="93">
        <f>Naklady_puvodni_cleneni_do_2022!AG20+Naklady_puvodni_cleneni_do_2022!AH20</f>
        <v>1549130</v>
      </c>
      <c r="R12" s="93">
        <f>Naklady_puvodni_cleneni_do_2022!AI20+Naklady_puvodni_cleneni_do_2022!AJ20</f>
        <v>1683859</v>
      </c>
      <c r="S12" s="93">
        <f>Naklady_puvodni_cleneni_do_2022!AK20+Naklady_puvodni_cleneni_do_2022!AL20</f>
        <v>1686065</v>
      </c>
      <c r="T12" s="93">
        <f>Naklady_puvodni_cleneni_do_2022!AM20+Naklady_puvodni_cleneni_do_2022!AN20</f>
        <v>1904909</v>
      </c>
      <c r="U12" s="93">
        <f>Naklady_puvodni_cleneni_do_2022!AO20+Naklady_puvodni_cleneni_do_2022!AP20</f>
        <v>1916620</v>
      </c>
      <c r="V12" s="115">
        <f>Naklady_puvodni_cleneni_do_2022!AQ20+Naklady_puvodni_cleneni_do_2022!AR20</f>
        <v>2006747.2420899998</v>
      </c>
      <c r="W12" s="115">
        <f>Naklady_puvodni_cleneni_do_2022!AS20+Naklady_puvodni_cleneni_do_2022!AT20</f>
        <v>2325341.7123400001</v>
      </c>
      <c r="X12" s="115">
        <f>Naklady_puvodni_cleneni_do_2022!AU20+Naklady_puvodni_cleneni_do_2022!AW20</f>
        <v>3275231.0000000009</v>
      </c>
      <c r="Y12" s="115">
        <f>Naklady_puvodni_cleneni_do_2022!AX20+Naklady_puvodni_cleneni_do_2022!AY20</f>
        <v>3473329.0440699998</v>
      </c>
      <c r="Z12" s="205">
        <f>Naklady_puvodni_cleneni_do_2022!AZ20+Naklady_puvodni_cleneni_do_2022!BA20</f>
        <v>3971086.1024200004</v>
      </c>
      <c r="AA12" s="389">
        <f>Naklady!V20+Naklady!W20</f>
        <v>4737243.3317499999</v>
      </c>
      <c r="AB12" s="390">
        <f>Naklady!X20+Naklady!Y20</f>
        <v>5553382.6404100005</v>
      </c>
    </row>
    <row r="13" spans="1:51" x14ac:dyDescent="0.2">
      <c r="A13" s="105" t="s">
        <v>228</v>
      </c>
      <c r="B13" s="95"/>
      <c r="C13" s="95"/>
      <c r="D13" s="95"/>
      <c r="E13" s="95"/>
      <c r="F13" s="95"/>
      <c r="G13" s="95"/>
      <c r="H13" s="95"/>
      <c r="I13" s="95"/>
      <c r="J13" s="48"/>
      <c r="K13" s="48">
        <f>+Naklady_puvodni_cleneni_do_2022!U13+Naklady_puvodni_cleneni_do_2022!V13</f>
        <v>2473848</v>
      </c>
      <c r="L13" s="48">
        <f>+Naklady_puvodni_cleneni_do_2022!W13+Naklady_puvodni_cleneni_do_2022!X13</f>
        <v>2982038</v>
      </c>
      <c r="M13" s="95">
        <f>+Naklady_puvodni_cleneni_do_2022!Y13+Naklady_puvodni_cleneni_do_2022!Z13</f>
        <v>2731327</v>
      </c>
      <c r="N13" s="93">
        <f>+Naklady_puvodni_cleneni_do_2022!AA13+Naklady_puvodni_cleneni_do_2022!AB13</f>
        <v>2909194</v>
      </c>
      <c r="O13" s="93">
        <f>+Naklady_puvodni_cleneni_do_2022!AC13+Naklady_puvodni_cleneni_do_2022!AD13</f>
        <v>3057357</v>
      </c>
      <c r="P13" s="93">
        <f>+Naklady_puvodni_cleneni_do_2022!AE13+Naklady_puvodni_cleneni_do_2022!AF13</f>
        <v>3323744</v>
      </c>
      <c r="Q13" s="93">
        <f>+Naklady_puvodni_cleneni_do_2022!AG13+Naklady_puvodni_cleneni_do_2022!AH13</f>
        <v>3372063</v>
      </c>
      <c r="R13" s="93">
        <f>+Naklady_puvodni_cleneni_do_2022!AI13+Naklady_puvodni_cleneni_do_2022!AJ13</f>
        <v>3462940</v>
      </c>
      <c r="S13" s="93">
        <f>+Naklady_puvodni_cleneni_do_2022!AK13+Naklady_puvodni_cleneni_do_2022!AL13</f>
        <v>3499301</v>
      </c>
      <c r="T13" s="93">
        <f>+Naklady_puvodni_cleneni_do_2022!AM13+Naklady_puvodni_cleneni_do_2022!AN13</f>
        <v>3765586</v>
      </c>
      <c r="U13" s="93">
        <f>+Naklady_puvodni_cleneni_do_2022!AO13+Naklady_puvodni_cleneni_do_2022!AP13</f>
        <v>3912366</v>
      </c>
      <c r="V13" s="115">
        <f>+Naklady_puvodni_cleneni_do_2022!AQ13+Naklady_puvodni_cleneni_do_2022!AR13</f>
        <v>4019860.3380899997</v>
      </c>
      <c r="W13" s="115">
        <f>+Naklady_puvodni_cleneni_do_2022!AS13+Naklady_puvodni_cleneni_do_2022!AT13</f>
        <v>4345069.2755699996</v>
      </c>
      <c r="X13" s="115">
        <f>+Naklady_puvodni_cleneni_do_2022!AU13+Naklady_puvodni_cleneni_do_2022!AW13</f>
        <v>5297620</v>
      </c>
      <c r="Y13" s="115">
        <f>+Naklady_puvodni_cleneni_do_2022!AX13+Naklady_puvodni_cleneni_do_2022!AY13</f>
        <v>5051327.8418800002</v>
      </c>
      <c r="Z13" s="205">
        <f>+Naklady_puvodni_cleneni_do_2022!AZ13+Naklady_puvodni_cleneni_do_2022!BA13</f>
        <v>5622324.9848999996</v>
      </c>
      <c r="AA13" s="389">
        <f>Naklady!V15+Naklady!W15</f>
        <v>6067168.98061</v>
      </c>
      <c r="AB13" s="390">
        <f>Naklady!X15+Naklady!Y15</f>
        <v>6865755.5974599998</v>
      </c>
    </row>
    <row r="14" spans="1:51" x14ac:dyDescent="0.2">
      <c r="A14" s="94" t="s">
        <v>227</v>
      </c>
      <c r="B14" s="95">
        <f>Naklady_puvodni_cleneni_do_2022!C21+Naklady_puvodni_cleneni_do_2022!D21</f>
        <v>8073327.9211157188</v>
      </c>
      <c r="C14" s="95">
        <f>Naklady_puvodni_cleneni_do_2022!E21+Naklady_puvodni_cleneni_do_2022!F21</f>
        <v>6861698</v>
      </c>
      <c r="D14" s="95">
        <f>Naklady_puvodni_cleneni_do_2022!G21+Naklady_puvodni_cleneni_do_2022!H21</f>
        <v>7378073.8000000007</v>
      </c>
      <c r="E14" s="95">
        <f>Naklady_puvodni_cleneni_do_2022!I21+Naklady_puvodni_cleneni_do_2022!J21</f>
        <v>8510245.6119999997</v>
      </c>
      <c r="F14" s="95">
        <f>Naklady_puvodni_cleneni_do_2022!K21+Naklady_puvodni_cleneni_do_2022!L21</f>
        <v>9954079</v>
      </c>
      <c r="G14" s="95">
        <f>Naklady_puvodni_cleneni_do_2022!M21+Naklady_puvodni_cleneni_do_2022!N21</f>
        <v>10928193.580181308</v>
      </c>
      <c r="H14" s="95">
        <f>Naklady_puvodni_cleneni_do_2022!O21+Naklady_puvodni_cleneni_do_2022!P21</f>
        <v>11625461.502220001</v>
      </c>
      <c r="I14" s="95">
        <f>Naklady_puvodni_cleneni_do_2022!Q21+Naklady_puvodni_cleneni_do_2022!R21</f>
        <v>12359063.8335</v>
      </c>
      <c r="J14" s="48">
        <f>Naklady_puvodni_cleneni_do_2022!S21+Naklady_puvodni_cleneni_do_2022!T21</f>
        <v>13992870.899626233</v>
      </c>
      <c r="K14" s="48">
        <f>Naklady_puvodni_cleneni_do_2022!U21+Naklady_puvodni_cleneni_do_2022!V21</f>
        <v>13440375</v>
      </c>
      <c r="L14" s="48">
        <f>Naklady_puvodni_cleneni_do_2022!W21+Naklady_puvodni_cleneni_do_2022!X21</f>
        <v>14863739</v>
      </c>
      <c r="M14" s="95">
        <f>Naklady_puvodni_cleneni_do_2022!Y21+Naklady_puvodni_cleneni_do_2022!Z21</f>
        <v>16306040</v>
      </c>
      <c r="N14" s="93">
        <f>Naklady_puvodni_cleneni_do_2022!AA21+Naklady_puvodni_cleneni_do_2022!AB21-Naklady_puvodni_cleneni_do_2022!AA23-Naklady_puvodni_cleneni_do_2022!AB23</f>
        <v>16590229</v>
      </c>
      <c r="O14" s="93">
        <f>Naklady_puvodni_cleneni_do_2022!AC21+Naklady_puvodni_cleneni_do_2022!AD21-Naklady_puvodni_cleneni_do_2022!AC23-Naklady_puvodni_cleneni_do_2022!AD23</f>
        <v>18013966</v>
      </c>
      <c r="P14" s="93">
        <f>Naklady_puvodni_cleneni_do_2022!AE21+Naklady_puvodni_cleneni_do_2022!AF21-Naklady_puvodni_cleneni_do_2022!AE23-Naklady_puvodni_cleneni_do_2022!AF23</f>
        <v>18108647</v>
      </c>
      <c r="Q14" s="93">
        <f>Naklady_puvodni_cleneni_do_2022!AG21+Naklady_puvodni_cleneni_do_2022!AH21-Naklady_puvodni_cleneni_do_2022!AG23-Naklady_puvodni_cleneni_do_2022!AH23</f>
        <v>18416065</v>
      </c>
      <c r="R14" s="93">
        <f>Naklady_puvodni_cleneni_do_2022!AI21+Naklady_puvodni_cleneni_do_2022!AJ21-Naklady_puvodni_cleneni_do_2022!AI23-Naklady_puvodni_cleneni_do_2022!AJ23</f>
        <v>19237322</v>
      </c>
      <c r="S14" s="93">
        <f>Naklady_puvodni_cleneni_do_2022!AK21+Naklady_puvodni_cleneni_do_2022!AL21-Naklady_puvodni_cleneni_do_2022!AK23-Naklady_puvodni_cleneni_do_2022!AL23</f>
        <v>20259756</v>
      </c>
      <c r="T14" s="93">
        <f>Naklady_puvodni_cleneni_do_2022!AM21+Naklady_puvodni_cleneni_do_2022!AN21-Naklady_puvodni_cleneni_do_2022!AM23-Naklady_puvodni_cleneni_do_2022!AN23</f>
        <v>22276409</v>
      </c>
      <c r="U14" s="93">
        <f>Naklady_puvodni_cleneni_do_2022!AO21+Naklady_puvodni_cleneni_do_2022!AP21-Naklady_puvodni_cleneni_do_2022!AO23-Naklady_puvodni_cleneni_do_2022!AP23</f>
        <v>23205875</v>
      </c>
      <c r="V14" s="115">
        <f>Naklady_puvodni_cleneni_do_2022!AQ21+Naklady_puvodni_cleneni_do_2022!AR21-Naklady_puvodni_cleneni_do_2022!AQ23-Naklady_puvodni_cleneni_do_2022!AR23</f>
        <v>23819555.273720004</v>
      </c>
      <c r="W14" s="115">
        <f>Naklady_puvodni_cleneni_do_2022!AS21+Naklady_puvodni_cleneni_do_2022!AT21-Naklady_puvodni_cleneni_do_2022!AS23-Naklady_puvodni_cleneni_do_2022!AT23</f>
        <v>27021664.5054463</v>
      </c>
      <c r="X14" s="115">
        <f>Naklady_puvodni_cleneni_do_2022!AU21+Naklady_puvodni_cleneni_do_2022!AW21-Naklady_puvodni_cleneni_do_2022!AU23-Naklady_puvodni_cleneni_do_2022!AW23</f>
        <v>31686845.45403</v>
      </c>
      <c r="Y14" s="115">
        <f>Naklady_puvodni_cleneni_do_2022!AX21+Naklady_puvodni_cleneni_do_2022!AY21-Naklady_puvodni_cleneni_do_2022!AX23-Naklady_puvodni_cleneni_do_2022!AY23</f>
        <v>32160273.558879998</v>
      </c>
      <c r="Z14" s="205">
        <f>Naklady_puvodni_cleneni_do_2022!AZ21+Naklady_puvodni_cleneni_do_2022!BA21-Naklady_puvodni_cleneni_do_2022!AZ23-Naklady_puvodni_cleneni_do_2022!BA23</f>
        <v>35627723.833219998</v>
      </c>
      <c r="AA14" s="389">
        <f>Naklady!V21+Naklady!W21-(Naklady!V22+Naklady!W22)+Naklady!V27+Naklady!W27</f>
        <v>40365989.006830007</v>
      </c>
      <c r="AB14" s="390">
        <f>Naklady!X21+Naklady!Y21-(Naklady!X22+Naklady!Y22)+Naklady!X27+Naklady!Y27</f>
        <v>45067261.530990005</v>
      </c>
    </row>
    <row r="15" spans="1:51" x14ac:dyDescent="0.2">
      <c r="A15" s="94" t="s">
        <v>224</v>
      </c>
      <c r="B15" s="95"/>
      <c r="C15" s="95"/>
      <c r="D15" s="95"/>
      <c r="E15" s="95"/>
      <c r="F15" s="95"/>
      <c r="G15" s="95"/>
      <c r="H15" s="95"/>
      <c r="I15" s="95"/>
      <c r="J15" s="48"/>
      <c r="K15" s="48"/>
      <c r="L15" s="48"/>
      <c r="M15" s="95"/>
      <c r="N15" s="93">
        <f>Naklady_puvodni_cleneni_do_2022!AA23+Naklady_puvodni_cleneni_do_2022!AB23+Naklady_puvodni_cleneni_do_2022!AA41+Naklady_puvodni_cleneni_do_2022!AB41</f>
        <v>6722872</v>
      </c>
      <c r="O15" s="93">
        <f>Naklady_puvodni_cleneni_do_2022!AC23+Naklady_puvodni_cleneni_do_2022!AD23+Naklady_puvodni_cleneni_do_2022!AC41+Naklady_puvodni_cleneni_do_2022!AD41</f>
        <v>7704473</v>
      </c>
      <c r="P15" s="93">
        <f>Naklady_puvodni_cleneni_do_2022!AE23+Naklady_puvodni_cleneni_do_2022!AF23+Naklady_puvodni_cleneni_do_2022!AE41+Naklady_puvodni_cleneni_do_2022!AF41</f>
        <v>8518675</v>
      </c>
      <c r="Q15" s="93">
        <f>Naklady_puvodni_cleneni_do_2022!AG23+Naklady_puvodni_cleneni_do_2022!AH23+Naklady_puvodni_cleneni_do_2022!AG41+Naklady_puvodni_cleneni_do_2022!AH41</f>
        <v>10194042</v>
      </c>
      <c r="R15" s="93">
        <f>Naklady_puvodni_cleneni_do_2022!AI23+Naklady_puvodni_cleneni_do_2022!AJ23+Naklady_puvodni_cleneni_do_2022!AI41+Naklady_puvodni_cleneni_do_2022!AJ41</f>
        <v>11987413</v>
      </c>
      <c r="S15" s="93">
        <f>Naklady_puvodni_cleneni_do_2022!AK23+Naklady_puvodni_cleneni_do_2022!AL23+Naklady_puvodni_cleneni_do_2022!AK41+Naklady_puvodni_cleneni_do_2022!AL41</f>
        <v>12760965</v>
      </c>
      <c r="T15" s="93">
        <f>Naklady_puvodni_cleneni_do_2022!AM23+Naklady_puvodni_cleneni_do_2022!AN23+Naklady_puvodni_cleneni_do_2022!AM41+Naklady_puvodni_cleneni_do_2022!AN41</f>
        <v>15170368</v>
      </c>
      <c r="U15" s="93">
        <f>Naklady_puvodni_cleneni_do_2022!AO23+Naklady_puvodni_cleneni_do_2022!AP23+Naklady_puvodni_cleneni_do_2022!AO41+Naklady_puvodni_cleneni_do_2022!AP41</f>
        <v>16635001</v>
      </c>
      <c r="V15" s="115">
        <f>Naklady_puvodni_cleneni_do_2022!AQ23+Naklady_puvodni_cleneni_do_2022!AR23+Naklady_puvodni_cleneni_do_2022!AQ41+Naklady_puvodni_cleneni_do_2022!AR41</f>
        <v>17947325.701980002</v>
      </c>
      <c r="W15" s="115">
        <f>Naklady_puvodni_cleneni_do_2022!AS23+Naklady_puvodni_cleneni_do_2022!AT23+Naklady_puvodni_cleneni_do_2022!AS41+Naklady_puvodni_cleneni_do_2022!AT41</f>
        <v>20446625.6360429</v>
      </c>
      <c r="X15" s="115">
        <f>Naklady_puvodni_cleneni_do_2022!AU23+Naklady_puvodni_cleneni_do_2022!AW23+Naklady_puvodni_cleneni_do_2022!AU41+Naklady_puvodni_cleneni_do_2022!AW41</f>
        <v>23988003.016340002</v>
      </c>
      <c r="Y15" s="115">
        <f>Naklady_puvodni_cleneni_do_2022!AX23+Naklady_puvodni_cleneni_do_2022!AY23+Naklady_puvodni_cleneni_do_2022!AX41+Naklady_puvodni_cleneni_do_2022!AY41</f>
        <v>26564708.72332</v>
      </c>
      <c r="Z15" s="205">
        <f>Naklady_puvodni_cleneni_do_2022!AZ23+Naklady_puvodni_cleneni_do_2022!BA23+Naklady_puvodni_cleneni_do_2022!AZ41+Naklady_puvodni_cleneni_do_2022!BA41</f>
        <v>30241178.215740003</v>
      </c>
      <c r="AA15" s="389">
        <f>Naklady!V22+Naklady!W22+Naklady!V34+Naklady!W34</f>
        <v>34447136.859810002</v>
      </c>
      <c r="AB15" s="390">
        <f>Naklady!X22+Naklady!Y22+Naklady!X34+Naklady!Y34</f>
        <v>39478002.263239995</v>
      </c>
    </row>
    <row r="16" spans="1:51" x14ac:dyDescent="0.2">
      <c r="A16" s="94" t="s">
        <v>226</v>
      </c>
      <c r="B16" s="95">
        <f>Naklady_puvodni_cleneni_do_2022!C33+Naklady_puvodni_cleneni_do_2022!D33</f>
        <v>48278727.621213116</v>
      </c>
      <c r="C16" s="95">
        <f>Naklady_puvodni_cleneni_do_2022!E33+Naklady_puvodni_cleneni_do_2022!F33</f>
        <v>51205068</v>
      </c>
      <c r="D16" s="95">
        <f>Naklady_puvodni_cleneni_do_2022!G33+Naklady_puvodni_cleneni_do_2022!H33</f>
        <v>52344193.420000002</v>
      </c>
      <c r="E16" s="95">
        <f>Naklady_puvodni_cleneni_do_2022!I33+Naklady_puvodni_cleneni_do_2022!J33</f>
        <v>59185627.071452491</v>
      </c>
      <c r="F16" s="95">
        <f>Naklady_puvodni_cleneni_do_2022!K33+Naklady_puvodni_cleneni_do_2022!L33</f>
        <v>66081161</v>
      </c>
      <c r="G16" s="95">
        <f>Naklady_puvodni_cleneni_do_2022!M33+Naklady_puvodni_cleneni_do_2022!N33</f>
        <v>67901074.345929995</v>
      </c>
      <c r="H16" s="95">
        <f>Naklady_puvodni_cleneni_do_2022!O33+Naklady_puvodni_cleneni_do_2022!P33</f>
        <v>72217708.961860001</v>
      </c>
      <c r="I16" s="95">
        <f>Naklady_puvodni_cleneni_do_2022!Q33+Naklady_puvodni_cleneni_do_2022!R33</f>
        <v>76197768.943360001</v>
      </c>
      <c r="J16" s="48">
        <f>Naklady_puvodni_cleneni_do_2022!S33+Naklady_puvodni_cleneni_do_2022!T33</f>
        <v>83687900</v>
      </c>
      <c r="K16" s="48">
        <f>Naklady_puvodni_cleneni_do_2022!U33+Naklady_puvodni_cleneni_do_2022!V33</f>
        <v>92377952</v>
      </c>
      <c r="L16" s="48">
        <f>Naklady_puvodni_cleneni_do_2022!W33+Naklady_puvodni_cleneni_do_2022!X33</f>
        <v>99209068</v>
      </c>
      <c r="M16" s="95">
        <f>Naklady_puvodni_cleneni_do_2022!Y33+Naklady_puvodni_cleneni_do_2022!Z33</f>
        <v>107376794</v>
      </c>
      <c r="N16" s="93">
        <f>Naklady_puvodni_cleneni_do_2022!AA33+Naklady_puvodni_cleneni_do_2022!AB33-Naklady_puvodni_cleneni_do_2022!AA41-Naklady_puvodni_cleneni_do_2022!AB41</f>
        <v>106149140</v>
      </c>
      <c r="O16" s="93">
        <f>Naklady_puvodni_cleneni_do_2022!AC33+Naklady_puvodni_cleneni_do_2022!AD33-Naklady_puvodni_cleneni_do_2022!AC41-Naklady_puvodni_cleneni_do_2022!AD41</f>
        <v>106046717</v>
      </c>
      <c r="P16" s="93">
        <f>Naklady_puvodni_cleneni_do_2022!AE33+Naklady_puvodni_cleneni_do_2022!AF33-Naklady_puvodni_cleneni_do_2022!AE41-Naklady_puvodni_cleneni_do_2022!AF41</f>
        <v>105899340</v>
      </c>
      <c r="Q16" s="93">
        <f>Naklady_puvodni_cleneni_do_2022!AG33+Naklady_puvodni_cleneni_do_2022!AH33-Naklady_puvodni_cleneni_do_2022!AG41-Naklady_puvodni_cleneni_do_2022!AH41</f>
        <v>103330266</v>
      </c>
      <c r="R16" s="93">
        <f>Naklady_puvodni_cleneni_do_2022!AI33+Naklady_puvodni_cleneni_do_2022!AJ33-Naklady_puvodni_cleneni_do_2022!AI41-Naklady_puvodni_cleneni_do_2022!AJ41</f>
        <v>111428740</v>
      </c>
      <c r="S16" s="93">
        <f>Naklady_puvodni_cleneni_do_2022!AK33+Naklady_puvodni_cleneni_do_2022!AL33-Naklady_puvodni_cleneni_do_2022!AK41-Naklady_puvodni_cleneni_do_2022!AL41</f>
        <v>115611754</v>
      </c>
      <c r="T16" s="93">
        <f>Naklady_puvodni_cleneni_do_2022!AM33+Naklady_puvodni_cleneni_do_2022!AN33-Naklady_puvodni_cleneni_do_2022!AM41-Naklady_puvodni_cleneni_do_2022!AN41</f>
        <v>118946881</v>
      </c>
      <c r="U16" s="93">
        <f>Naklady_puvodni_cleneni_do_2022!AO33+Naklady_puvodni_cleneni_do_2022!AP33-Naklady_puvodni_cleneni_do_2022!AO41-Naklady_puvodni_cleneni_do_2022!AP41</f>
        <v>127207754</v>
      </c>
      <c r="V16" s="115">
        <f>Naklady_puvodni_cleneni_do_2022!AQ33+Naklady_puvodni_cleneni_do_2022!AR33-Naklady_puvodni_cleneni_do_2022!AQ41-Naklady_puvodni_cleneni_do_2022!AR41</f>
        <v>139028623.72163999</v>
      </c>
      <c r="W16" s="115">
        <f>Naklady_puvodni_cleneni_do_2022!AS33+Naklady_puvodni_cleneni_do_2022!AT33-Naklady_puvodni_cleneni_do_2022!AS41-Naklady_puvodni_cleneni_do_2022!AT41</f>
        <v>151905229.18468902</v>
      </c>
      <c r="X16" s="115">
        <f>Naklady_puvodni_cleneni_do_2022!AU33+Naklady_puvodni_cleneni_do_2022!AW33-Naklady_puvodni_cleneni_do_2022!AU41-Naklady_puvodni_cleneni_do_2022!AW41</f>
        <v>176122223.52963001</v>
      </c>
      <c r="Y16" s="115">
        <f>Naklady_puvodni_cleneni_do_2022!AX33+Naklady_puvodni_cleneni_do_2022!AY33-Naklady_puvodni_cleneni_do_2022!AX41-Naklady_puvodni_cleneni_do_2022!AY41</f>
        <v>204731382.92320001</v>
      </c>
      <c r="Z16" s="205">
        <f>Naklady_puvodni_cleneni_do_2022!AZ33+Naklady_puvodni_cleneni_do_2022!BA33-Naklady_puvodni_cleneni_do_2022!AZ41-Naklady_puvodni_cleneni_do_2022!BA41</f>
        <v>209601027.04846001</v>
      </c>
      <c r="AA16" s="389">
        <f>Naklady!V29+Naklady!W29-(Naklady!V34+Naklady!W34)</f>
        <v>227657440.63779002</v>
      </c>
      <c r="AB16" s="390">
        <f>Naklady!X29+Naklady!Y29-(Naklady!X34+Naklady!Y34)</f>
        <v>247214148.64734</v>
      </c>
    </row>
    <row r="17" spans="1:28" x14ac:dyDescent="0.2">
      <c r="A17" s="100" t="s">
        <v>15</v>
      </c>
      <c r="B17" s="95">
        <f>Naklady_puvodni_cleneni_do_2022!C48+Naklady_puvodni_cleneni_do_2022!D48+Naklady_puvodni_cleneni_do_2022!C49+Naklady_puvodni_cleneni_do_2022!D49</f>
        <v>2643254</v>
      </c>
      <c r="C17" s="95">
        <f>Naklady_puvodni_cleneni_do_2022!E48+Naklady_puvodni_cleneni_do_2022!F48+Naklady_puvodni_cleneni_do_2022!E49+Naklady_puvodni_cleneni_do_2022!F49</f>
        <v>2626858</v>
      </c>
      <c r="D17" s="95">
        <f>Naklady_puvodni_cleneni_do_2022!G48+Naklady_puvodni_cleneni_do_2022!H48+Naklady_puvodni_cleneni_do_2022!G49+Naklady_puvodni_cleneni_do_2022!H49</f>
        <v>2639434.08</v>
      </c>
      <c r="E17" s="95">
        <f>Naklady_puvodni_cleneni_do_2022!I48+Naklady_puvodni_cleneni_do_2022!J48+Naklady_puvodni_cleneni_do_2022!I49+Naklady_puvodni_cleneni_do_2022!J49</f>
        <v>2914536.6310775424</v>
      </c>
      <c r="F17" s="95">
        <f>Naklady_puvodni_cleneni_do_2022!K48+Naklady_puvodni_cleneni_do_2022!L48+Naklady_puvodni_cleneni_do_2022!K49+Naklady_puvodni_cleneni_do_2022!L49</f>
        <v>3146123</v>
      </c>
      <c r="G17" s="95">
        <f>Naklady_puvodni_cleneni_do_2022!M48+Naklady_puvodni_cleneni_do_2022!N48+Naklady_puvodni_cleneni_do_2022!M49+Naklady_puvodni_cleneni_do_2022!N49</f>
        <v>3404691.2848</v>
      </c>
      <c r="H17" s="95">
        <f>Naklady_puvodni_cleneni_do_2022!O48+Naklady_puvodni_cleneni_do_2022!P48+Naklady_puvodni_cleneni_do_2022!O49+Naklady_puvodni_cleneni_do_2022!P49</f>
        <v>3416542.4138800004</v>
      </c>
      <c r="I17" s="95">
        <f>Naklady_puvodni_cleneni_do_2022!Q48+Naklady_puvodni_cleneni_do_2022!R48+Naklady_puvodni_cleneni_do_2022!Q49+Naklady_puvodni_cleneni_do_2022!R49</f>
        <v>3151555.0490000001</v>
      </c>
      <c r="J17" s="95">
        <f>Naklady_puvodni_cleneni_do_2022!S48+Naklady_puvodni_cleneni_do_2022!T48+Naklady_puvodni_cleneni_do_2022!S49+Naklady_puvodni_cleneni_do_2022!T49</f>
        <v>2839481</v>
      </c>
      <c r="K17" s="95">
        <f>Naklady_puvodni_cleneni_do_2022!U48+Naklady_puvodni_cleneni_do_2022!V48+Naklady_puvodni_cleneni_do_2022!U49+Naklady_puvodni_cleneni_do_2022!V49</f>
        <v>3035324</v>
      </c>
      <c r="L17" s="48">
        <f>Naklady_puvodni_cleneni_do_2022!W48+Naklady_puvodni_cleneni_do_2022!X48+Naklady_puvodni_cleneni_do_2022!W49+Naklady_puvodni_cleneni_do_2022!X49</f>
        <v>2900382</v>
      </c>
      <c r="M17" s="95">
        <f>Naklady_puvodni_cleneni_do_2022!Y48+Naklady_puvodni_cleneni_do_2022!Z48+Naklady_puvodni_cleneni_do_2022!Y49+Naklady_puvodni_cleneni_do_2022!Z49</f>
        <v>3233602</v>
      </c>
      <c r="N17" s="93">
        <f>Naklady_puvodni_cleneni_do_2022!AA48+Naklady_puvodni_cleneni_do_2022!AB48+Naklady_puvodni_cleneni_do_2022!AA49+Naklady_puvodni_cleneni_do_2022!AB49</f>
        <v>3246440</v>
      </c>
      <c r="O17" s="93">
        <f>Naklady_puvodni_cleneni_do_2022!AC48+Naklady_puvodni_cleneni_do_2022!AD48+Naklady_puvodni_cleneni_do_2022!AC49+Naklady_puvodni_cleneni_do_2022!AD49</f>
        <v>3013111</v>
      </c>
      <c r="P17" s="93">
        <f>Naklady_puvodni_cleneni_do_2022!AE48+Naklady_puvodni_cleneni_do_2022!AF48+Naklady_puvodni_cleneni_do_2022!AE49+Naklady_puvodni_cleneni_do_2022!AF49</f>
        <v>2546097</v>
      </c>
      <c r="Q17" s="93">
        <f>Naklady_puvodni_cleneni_do_2022!AG48+Naklady_puvodni_cleneni_do_2022!AH48+Naklady_puvodni_cleneni_do_2022!AG49+Naklady_puvodni_cleneni_do_2022!AH49</f>
        <v>1600004</v>
      </c>
      <c r="R17" s="93">
        <f>Naklady_puvodni_cleneni_do_2022!AI48+Naklady_puvodni_cleneni_do_2022!AJ48+Naklady_puvodni_cleneni_do_2022!AI49+Naklady_puvodni_cleneni_do_2022!AJ49</f>
        <v>2473571</v>
      </c>
      <c r="S17" s="93">
        <f>Naklady_puvodni_cleneni_do_2022!AK48+Naklady_puvodni_cleneni_do_2022!AL48+Naklady_puvodni_cleneni_do_2022!AK49+Naklady_puvodni_cleneni_do_2022!AL49</f>
        <v>2911201</v>
      </c>
      <c r="T17" s="93">
        <f>Naklady_puvodni_cleneni_do_2022!AM48+Naklady_puvodni_cleneni_do_2022!AN48+Naklady_puvodni_cleneni_do_2022!AM49+Naklady_puvodni_cleneni_do_2022!AN49</f>
        <v>3203805</v>
      </c>
      <c r="U17" s="93">
        <f>Naklady_puvodni_cleneni_do_2022!AO48+Naklady_puvodni_cleneni_do_2022!AP48+Naklady_puvodni_cleneni_do_2022!AO49+Naklady_puvodni_cleneni_do_2022!AP49</f>
        <v>3317767</v>
      </c>
      <c r="V17" s="115">
        <f>Naklady_puvodni_cleneni_do_2022!AQ48+Naklady_puvodni_cleneni_do_2022!AR48+Naklady_puvodni_cleneni_do_2022!AQ49+Naklady_puvodni_cleneni_do_2022!AR49</f>
        <v>3419079.4799699998</v>
      </c>
      <c r="W17" s="115">
        <f>Naklady_puvodni_cleneni_do_2022!AS48+Naklady_puvodni_cleneni_do_2022!AT48+Naklady_puvodni_cleneni_do_2022!AS49+Naklady_puvodni_cleneni_do_2022!AT49</f>
        <v>3675330.9407600001</v>
      </c>
      <c r="X17" s="115">
        <f>Naklady_puvodni_cleneni_do_2022!AU48+Naklady_puvodni_cleneni_do_2022!AW48+Naklady_puvodni_cleneni_do_2022!AU49+Naklady_puvodni_cleneni_do_2022!AW49</f>
        <v>3391522</v>
      </c>
      <c r="Y17" s="115">
        <f>Naklady_puvodni_cleneni_do_2022!AX48+Naklady_puvodni_cleneni_do_2022!AY48+Naklady_puvodni_cleneni_do_2022!AX49+Naklady_puvodni_cleneni_do_2022!AY49</f>
        <v>3683978.1515900004</v>
      </c>
      <c r="Z17" s="205">
        <f>Naklady_puvodni_cleneni_do_2022!AZ48+Naklady_puvodni_cleneni_do_2022!BA48+Naklady_puvodni_cleneni_do_2022!AZ49+Naklady_puvodni_cleneni_do_2022!BA49</f>
        <v>3910550.8635700005</v>
      </c>
      <c r="AA17" s="389">
        <f>Naklady!V41+Naklady!W41</f>
        <v>4475624.6032400001</v>
      </c>
      <c r="AB17" s="390">
        <f>Naklady!X41+Naklady!Y41</f>
        <v>4610782.6393900001</v>
      </c>
    </row>
    <row r="18" spans="1:28" x14ac:dyDescent="0.2">
      <c r="A18" s="97" t="s">
        <v>35</v>
      </c>
      <c r="B18" s="98">
        <f>Naklady_puvodni_cleneni_do_2022!C51+Naklady_puvodni_cleneni_do_2022!D51+Naklady_puvodni_cleneni_do_2022!C52+Naklady_puvodni_cleneni_do_2022!D52</f>
        <v>1571053.9199609156</v>
      </c>
      <c r="C18" s="98">
        <f>Naklady_puvodni_cleneni_do_2022!E51+Naklady_puvodni_cleneni_do_2022!F51+Naklady_puvodni_cleneni_do_2022!E52+Naklady_puvodni_cleneni_do_2022!F52</f>
        <v>1772552</v>
      </c>
      <c r="D18" s="98">
        <f>Naklady_puvodni_cleneni_do_2022!G51+Naklady_puvodni_cleneni_do_2022!H51+Naklady_puvodni_cleneni_do_2022!G52+Naklady_puvodni_cleneni_do_2022!H52</f>
        <v>1780975.56</v>
      </c>
      <c r="E18" s="98">
        <f>Naklady_puvodni_cleneni_do_2022!I51+Naklady_puvodni_cleneni_do_2022!J51+Naklady_puvodni_cleneni_do_2022!I52+Naklady_puvodni_cleneni_do_2022!J52</f>
        <v>1900189.9763690976</v>
      </c>
      <c r="F18" s="98">
        <f>Naklady_puvodni_cleneni_do_2022!K51+Naklady_puvodni_cleneni_do_2022!L51+Naklady_puvodni_cleneni_do_2022!K52+Naklady_puvodni_cleneni_do_2022!L52</f>
        <v>2040293</v>
      </c>
      <c r="G18" s="98">
        <f>Naklady_puvodni_cleneni_do_2022!M51+Naklady_puvodni_cleneni_do_2022!N51+Naklady_puvodni_cleneni_do_2022!M52+Naklady_puvodni_cleneni_do_2022!N52</f>
        <v>1970604.7769200001</v>
      </c>
      <c r="H18" s="98">
        <f>Naklady_puvodni_cleneni_do_2022!O51+Naklady_puvodni_cleneni_do_2022!P51+Naklady_puvodni_cleneni_do_2022!O52+Naklady_puvodni_cleneni_do_2022!P52</f>
        <v>2216860.9568499997</v>
      </c>
      <c r="I18" s="98">
        <f>Naklady_puvodni_cleneni_do_2022!Q51+Naklady_puvodni_cleneni_do_2022!R51+Naklady_puvodni_cleneni_do_2022!Q52+Naklady_puvodni_cleneni_do_2022!R52</f>
        <v>2181363.0766199999</v>
      </c>
      <c r="J18" s="98">
        <f>Naklady_puvodni_cleneni_do_2022!S51+Naklady_puvodni_cleneni_do_2022!T51+Naklady_puvodni_cleneni_do_2022!S52+Naklady_puvodni_cleneni_do_2022!T52</f>
        <v>2351612</v>
      </c>
      <c r="K18" s="98">
        <f>Naklady_puvodni_cleneni_do_2022!U51+Naklady_puvodni_cleneni_do_2022!V51+Naklady_puvodni_cleneni_do_2022!U52+Naklady_puvodni_cleneni_do_2022!V52</f>
        <v>2702346</v>
      </c>
      <c r="L18" s="98">
        <f>Naklady_puvodni_cleneni_do_2022!W51+Naklady_puvodni_cleneni_do_2022!X51+Naklady_puvodni_cleneni_do_2022!W52+Naklady_puvodni_cleneni_do_2022!X52</f>
        <v>2901514</v>
      </c>
      <c r="M18" s="98">
        <f>Naklady_puvodni_cleneni_do_2022!Y51+Naklady_puvodni_cleneni_do_2022!Z51+Naklady_puvodni_cleneni_do_2022!Y52+Naklady_puvodni_cleneni_do_2022!Z52</f>
        <v>3027924</v>
      </c>
      <c r="N18" s="99">
        <f>Naklady_puvodni_cleneni_do_2022!AA51+Naklady_puvodni_cleneni_do_2022!AB51+Naklady_puvodni_cleneni_do_2022!AA52+Naklady_puvodni_cleneni_do_2022!AB52</f>
        <v>3175686</v>
      </c>
      <c r="O18" s="99">
        <f>Naklady_puvodni_cleneni_do_2022!AC51+Naklady_puvodni_cleneni_do_2022!AD51+Naklady_puvodni_cleneni_do_2022!AC52+Naklady_puvodni_cleneni_do_2022!AD52</f>
        <v>3199543</v>
      </c>
      <c r="P18" s="99">
        <f>Naklady_puvodni_cleneni_do_2022!AE51+Naklady_puvodni_cleneni_do_2022!AF51+Naklady_puvodni_cleneni_do_2022!AE52+Naklady_puvodni_cleneni_do_2022!AF52</f>
        <v>3355608</v>
      </c>
      <c r="Q18" s="99">
        <f>Naklady_puvodni_cleneni_do_2022!AG51+Naklady_puvodni_cleneni_do_2022!AH51+Naklady_puvodni_cleneni_do_2022!AG52+Naklady_puvodni_cleneni_do_2022!AH52</f>
        <v>3645603</v>
      </c>
      <c r="R18" s="99">
        <f>Naklady_puvodni_cleneni_do_2022!AI51+Naklady_puvodni_cleneni_do_2022!AJ51+Naklady_puvodni_cleneni_do_2022!AI52+Naklady_puvodni_cleneni_do_2022!AJ52</f>
        <v>3774802</v>
      </c>
      <c r="S18" s="99">
        <f>Naklady_puvodni_cleneni_do_2022!AK51+Naklady_puvodni_cleneni_do_2022!AL51+Naklady_puvodni_cleneni_do_2022!AK52+Naklady_puvodni_cleneni_do_2022!AL52</f>
        <v>4010578</v>
      </c>
      <c r="T18" s="99">
        <f>Naklady_puvodni_cleneni_do_2022!AM51+Naklady_puvodni_cleneni_do_2022!AN51+Naklady_puvodni_cleneni_do_2022!AM52+Naklady_puvodni_cleneni_do_2022!AN52</f>
        <v>4144655</v>
      </c>
      <c r="U18" s="99">
        <f>Naklady_puvodni_cleneni_do_2022!AO51+Naklady_puvodni_cleneni_do_2022!AP51+Naklady_puvodni_cleneni_do_2022!AO52+Naklady_puvodni_cleneni_do_2022!AP52</f>
        <v>4218481</v>
      </c>
      <c r="V18" s="116">
        <f>Naklady_puvodni_cleneni_do_2022!AQ51+Naklady_puvodni_cleneni_do_2022!AR51+Naklady_puvodni_cleneni_do_2022!AQ52+Naklady_puvodni_cleneni_do_2022!AR52</f>
        <v>4388175.3694500001</v>
      </c>
      <c r="W18" s="116">
        <f>Naklady_puvodni_cleneni_do_2022!AS51+Naklady_puvodni_cleneni_do_2022!AT51+Naklady_puvodni_cleneni_do_2022!AS52+Naklady_puvodni_cleneni_do_2022!AT52</f>
        <v>4679049.2027000003</v>
      </c>
      <c r="X18" s="116">
        <f>Naklady_puvodni_cleneni_do_2022!AU51+Naklady_puvodni_cleneni_do_2022!AW51+Naklady_puvodni_cleneni_do_2022!AU52+Naklady_puvodni_cleneni_do_2022!AW52</f>
        <v>5789534</v>
      </c>
      <c r="Y18" s="116">
        <f>Naklady_puvodni_cleneni_do_2022!AX51+Naklady_puvodni_cleneni_do_2022!AY51+Naklady_puvodni_cleneni_do_2022!AX52+Naklady_puvodni_cleneni_do_2022!AY52</f>
        <v>6508529.93781</v>
      </c>
      <c r="Z18" s="206">
        <f>Naklady_puvodni_cleneni_do_2022!AZ51+Naklady_puvodni_cleneni_do_2022!BA51+Naklady_puvodni_cleneni_do_2022!AZ52+Naklady_puvodni_cleneni_do_2022!BA52</f>
        <v>6287151.1122000003</v>
      </c>
      <c r="AA18" s="391">
        <f>Naklady!V45+Naklady!W45+Naklady!V46+Naklady!W46</f>
        <v>7859249.6308999993</v>
      </c>
      <c r="AB18" s="392">
        <f>Naklady!X45+Naklady!Y45+Naklady!X46+Naklady!Y46</f>
        <v>8541453.9487699997</v>
      </c>
    </row>
    <row r="19" spans="1:28" x14ac:dyDescent="0.2">
      <c r="A19" s="100" t="s">
        <v>36</v>
      </c>
      <c r="B19" s="95">
        <f>Naklady_puvodni_cleneni_do_2022!C53+Naklady_puvodni_cleneni_do_2022!D53+Naklady_puvodni_cleneni_do_2022!C59+Naklady_puvodni_cleneni_do_2022!D59</f>
        <v>25133086.783712801</v>
      </c>
      <c r="C19" s="95">
        <f>Naklady_puvodni_cleneni_do_2022!E53+Naklady_puvodni_cleneni_do_2022!F53+Naklady_puvodni_cleneni_do_2022!E59+Naklady_puvodni_cleneni_do_2022!F59</f>
        <v>27131042</v>
      </c>
      <c r="D19" s="95">
        <f>Naklady_puvodni_cleneni_do_2022!G53+Naklady_puvodni_cleneni_do_2022!H53+Naklady_puvodni_cleneni_do_2022!G59+Naklady_puvodni_cleneni_do_2022!H59</f>
        <v>27431065.600000005</v>
      </c>
      <c r="E19" s="95">
        <f>Naklady_puvodni_cleneni_do_2022!I53+Naklady_puvodni_cleneni_do_2022!J53+Naklady_puvodni_cleneni_do_2022!I59+Naklady_puvodni_cleneni_do_2022!J59</f>
        <v>30029195.150667578</v>
      </c>
      <c r="F19" s="95">
        <f>Naklady_puvodni_cleneni_do_2022!K53+Naklady_puvodni_cleneni_do_2022!L53+Naklady_puvodni_cleneni_do_2022!K59+Naklady_puvodni_cleneni_do_2022!L59</f>
        <v>32759614</v>
      </c>
      <c r="G19" s="95">
        <f>Naklady_puvodni_cleneni_do_2022!M53+Naklady_puvodni_cleneni_do_2022!N53+Naklady_puvodni_cleneni_do_2022!M59+Naklady_puvodni_cleneni_do_2022!N59</f>
        <v>36214151.654260002</v>
      </c>
      <c r="H19" s="95">
        <f>Naklady_puvodni_cleneni_do_2022!O53+Naklady_puvodni_cleneni_do_2022!P53+Naklady_puvodni_cleneni_do_2022!O59+Naklady_puvodni_cleneni_do_2022!P59</f>
        <v>39994976.220600009</v>
      </c>
      <c r="I19" s="95">
        <f>Naklady_puvodni_cleneni_do_2022!Q53+Naklady_puvodni_cleneni_do_2022!R53+Naklady_puvodni_cleneni_do_2022!Q59+Naklady_puvodni_cleneni_do_2022!R59</f>
        <v>41562218.052129999</v>
      </c>
      <c r="J19" s="95">
        <f>Naklady_puvodni_cleneni_do_2022!S53+Naklady_puvodni_cleneni_do_2022!T53+Naklady_puvodni_cleneni_do_2022!S59+Naklady_puvodni_cleneni_do_2022!T59</f>
        <v>38440021</v>
      </c>
      <c r="K19" s="95">
        <f>Naklady_puvodni_cleneni_do_2022!U53+Naklady_puvodni_cleneni_do_2022!V53+Naklady_puvodni_cleneni_do_2022!U59+Naklady_puvodni_cleneni_do_2022!V59</f>
        <v>38736036</v>
      </c>
      <c r="L19" s="95">
        <f>Naklady_puvodni_cleneni_do_2022!W53+Naklady_puvodni_cleneni_do_2022!X53+Naklady_puvodni_cleneni_do_2022!W59+Naklady_puvodni_cleneni_do_2022!X59</f>
        <v>38398184</v>
      </c>
      <c r="M19" s="95">
        <f>Naklady_puvodni_cleneni_do_2022!Y53+Naklady_puvodni_cleneni_do_2022!Z53+Naklady_puvodni_cleneni_do_2022!Y59+Naklady_puvodni_cleneni_do_2022!Z59</f>
        <v>42461158</v>
      </c>
      <c r="N19" s="95">
        <f>Naklady_puvodni_cleneni_do_2022!AA53+Naklady_puvodni_cleneni_do_2022!AB53+Naklady_puvodni_cleneni_do_2022!AA59+Naklady_puvodni_cleneni_do_2022!AB59</f>
        <v>40281669</v>
      </c>
      <c r="O19" s="95">
        <f>Naklady_puvodni_cleneni_do_2022!AC53+Naklady_puvodni_cleneni_do_2022!AD53+Naklady_puvodni_cleneni_do_2022!AC59+Naklady_puvodni_cleneni_do_2022!AD59</f>
        <v>40430150</v>
      </c>
      <c r="P19" s="95">
        <f>Naklady_puvodni_cleneni_do_2022!AE53+Naklady_puvodni_cleneni_do_2022!AF53+Naklady_puvodni_cleneni_do_2022!AE59+Naklady_puvodni_cleneni_do_2022!AF59</f>
        <v>42322226</v>
      </c>
      <c r="Q19" s="95">
        <f>Naklady_puvodni_cleneni_do_2022!AG53+Naklady_puvodni_cleneni_do_2022!AH53+Naklady_puvodni_cleneni_do_2022!AG59+Naklady_puvodni_cleneni_do_2022!AH59</f>
        <v>40691780</v>
      </c>
      <c r="R19" s="95">
        <f>Naklady_puvodni_cleneni_do_2022!AI53+Naklady_puvodni_cleneni_do_2022!AJ53+Naklady_puvodni_cleneni_do_2022!AI59+Naklady_puvodni_cleneni_do_2022!AJ59</f>
        <v>40296892</v>
      </c>
      <c r="S19" s="95">
        <f>Naklady_puvodni_cleneni_do_2022!AK53+Naklady_puvodni_cleneni_do_2022!AL53+Naklady_puvodni_cleneni_do_2022!AK59+Naklady_puvodni_cleneni_do_2022!AL59</f>
        <v>40689036</v>
      </c>
      <c r="T19" s="95">
        <f>Naklady_puvodni_cleneni_do_2022!AM53+Naklady_puvodni_cleneni_do_2022!AN53+Naklady_puvodni_cleneni_do_2022!AM59+Naklady_puvodni_cleneni_do_2022!AN59</f>
        <v>41805045</v>
      </c>
      <c r="U19" s="95">
        <f>Naklady_puvodni_cleneni_do_2022!AO53+Naklady_puvodni_cleneni_do_2022!AP53+Naklady_puvodni_cleneni_do_2022!AO59+Naklady_puvodni_cleneni_do_2022!AP59</f>
        <v>42771360</v>
      </c>
      <c r="V19" s="95">
        <f>Naklady_puvodni_cleneni_do_2022!AQ53+Naklady_puvodni_cleneni_do_2022!AR53+Naklady_puvodni_cleneni_do_2022!AQ59+Naklady_puvodni_cleneni_do_2022!AR59</f>
        <v>44091910.291909993</v>
      </c>
      <c r="W19" s="126">
        <f>Naklady_puvodni_cleneni_do_2022!AS53+Naklady_puvodni_cleneni_do_2022!AT53+Naklady_puvodni_cleneni_do_2022!AS59+Naklady_puvodni_cleneni_do_2022!AT59</f>
        <v>46164754.15264</v>
      </c>
      <c r="X19" s="126">
        <f>Naklady_puvodni_cleneni_do_2022!AU53+Naklady_puvodni_cleneni_do_2022!AW53+Naklady_puvodni_cleneni_do_2022!AU59+Naklady_puvodni_cleneni_do_2022!AW59</f>
        <v>47087396.289989993</v>
      </c>
      <c r="Y19" s="126">
        <f>Naklady_puvodni_cleneni_do_2022!AX53+Naklady_puvodni_cleneni_do_2022!AY53+Naklady_puvodni_cleneni_do_2022!AX59+Naklady_puvodni_cleneni_do_2022!AY59</f>
        <v>47726060.84302</v>
      </c>
      <c r="Z19" s="126">
        <f>Naklady_puvodni_cleneni_do_2022!AZ53+Naklady_puvodni_cleneni_do_2022!BA53+Naklady_puvodni_cleneni_do_2022!AZ59+Naklady_puvodni_cleneni_do_2022!BA59</f>
        <v>51567439.89136</v>
      </c>
      <c r="AA19" s="126">
        <f>Naklady!V47+Naklady!W47+Naklady!V50+Naklady!W50</f>
        <v>56527015.485489994</v>
      </c>
      <c r="AB19" s="117">
        <f>Naklady!X47+Naklady!Y47+Naklady!X50+Naklady!Y50</f>
        <v>59476562.480150007</v>
      </c>
    </row>
    <row r="20" spans="1:28" ht="13.5" thickBot="1" x14ac:dyDescent="0.25">
      <c r="A20" s="102" t="s">
        <v>225</v>
      </c>
      <c r="B20" s="98">
        <f>Naklady_puvodni_cleneni_do_2022!C65+Naklady_puvodni_cleneni_do_2022!D65+Naklady_puvodni_cleneni_do_2022!C66+Naklady_puvodni_cleneni_do_2022!D66+Naklady_puvodni_cleneni_do_2022!C67+Naklady_puvodni_cleneni_do_2022!D67+Naklady_puvodni_cleneni_do_2022!C73+Naklady_puvodni_cleneni_do_2022!D73+Naklady_puvodni_cleneni_do_2022!C30+Naklady_puvodni_cleneni_do_2022!D30+Naklady_puvodni_cleneni_do_2022!C31+Naklady_puvodni_cleneni_do_2022!D31+Naklady_puvodni_cleneni_do_2022!C32+Naklady_puvodni_cleneni_do_2022!D32</f>
        <v>50370.25</v>
      </c>
      <c r="C20" s="98">
        <f>Naklady_puvodni_cleneni_do_2022!E65+Naklady_puvodni_cleneni_do_2022!F65+Naklady_puvodni_cleneni_do_2022!E66+Naklady_puvodni_cleneni_do_2022!F66+Naklady_puvodni_cleneni_do_2022!E67+Naklady_puvodni_cleneni_do_2022!F67+Naklady_puvodni_cleneni_do_2022!E73+Naklady_puvodni_cleneni_do_2022!F73+Naklady_puvodni_cleneni_do_2022!E30+Naklady_puvodni_cleneni_do_2022!F30+Naklady_puvodni_cleneni_do_2022!E31+Naklady_puvodni_cleneni_do_2022!F31+Naklady_puvodni_cleneni_do_2022!E32+Naklady_puvodni_cleneni_do_2022!F32</f>
        <v>54098</v>
      </c>
      <c r="D20" s="98">
        <f>Naklady_puvodni_cleneni_do_2022!G65+Naklady_puvodni_cleneni_do_2022!H65+Naklady_puvodni_cleneni_do_2022!G66+Naklady_puvodni_cleneni_do_2022!H66+Naklady_puvodni_cleneni_do_2022!G67+Naklady_puvodni_cleneni_do_2022!H67+Naklady_puvodni_cleneni_do_2022!G73+Naklady_puvodni_cleneni_do_2022!H73+Naklady_puvodni_cleneni_do_2022!G30+Naklady_puvodni_cleneni_do_2022!H30+Naklady_puvodni_cleneni_do_2022!G31+Naklady_puvodni_cleneni_do_2022!H31+Naklady_puvodni_cleneni_do_2022!G32+Naklady_puvodni_cleneni_do_2022!H32</f>
        <v>724890</v>
      </c>
      <c r="E20" s="98">
        <f>Naklady_puvodni_cleneni_do_2022!I65+Naklady_puvodni_cleneni_do_2022!J65+Naklady_puvodni_cleneni_do_2022!I66+Naklady_puvodni_cleneni_do_2022!J66+Naklady_puvodni_cleneni_do_2022!I67+Naklady_puvodni_cleneni_do_2022!J67+Naklady_puvodni_cleneni_do_2022!I73+Naklady_puvodni_cleneni_do_2022!J73+Naklady_puvodni_cleneni_do_2022!I30+Naklady_puvodni_cleneni_do_2022!J30+Naklady_puvodni_cleneni_do_2022!I31+Naklady_puvodni_cleneni_do_2022!J31+Naklady_puvodni_cleneni_do_2022!I32+Naklady_puvodni_cleneni_do_2022!J32</f>
        <v>795620.3730170381</v>
      </c>
      <c r="F20" s="98">
        <f>Naklady_puvodni_cleneni_do_2022!K65+Naklady_puvodni_cleneni_do_2022!L65+Naklady_puvodni_cleneni_do_2022!K66+Naklady_puvodni_cleneni_do_2022!L66+Naklady_puvodni_cleneni_do_2022!K67+Naklady_puvodni_cleneni_do_2022!L67+Naklady_puvodni_cleneni_do_2022!K73+Naklady_puvodni_cleneni_do_2022!L73+Naklady_puvodni_cleneni_do_2022!K30+Naklady_puvodni_cleneni_do_2022!L30+Naklady_puvodni_cleneni_do_2022!K31+Naklady_puvodni_cleneni_do_2022!L31+Naklady_puvodni_cleneni_do_2022!K32+Naklady_puvodni_cleneni_do_2022!L32</f>
        <v>986140</v>
      </c>
      <c r="G20" s="98">
        <f>Naklady_puvodni_cleneni_do_2022!M65+Naklady_puvodni_cleneni_do_2022!N65+Naklady_puvodni_cleneni_do_2022!M66+Naklady_puvodni_cleneni_do_2022!N66+Naklady_puvodni_cleneni_do_2022!M67+Naklady_puvodni_cleneni_do_2022!N67+Naklady_puvodni_cleneni_do_2022!M73+Naklady_puvodni_cleneni_do_2022!N73+Naklady_puvodni_cleneni_do_2022!M30+Naklady_puvodni_cleneni_do_2022!N30+Naklady_puvodni_cleneni_do_2022!M31+Naklady_puvodni_cleneni_do_2022!N31+Naklady_puvodni_cleneni_do_2022!M32+Naklady_puvodni_cleneni_do_2022!N32</f>
        <v>1197266</v>
      </c>
      <c r="H20" s="98">
        <f>Naklady_puvodni_cleneni_do_2022!O65+Naklady_puvodni_cleneni_do_2022!P65+Naklady_puvodni_cleneni_do_2022!O66+Naklady_puvodni_cleneni_do_2022!P66+Naklady_puvodni_cleneni_do_2022!O67+Naklady_puvodni_cleneni_do_2022!P67+Naklady_puvodni_cleneni_do_2022!O73+Naklady_puvodni_cleneni_do_2022!P73+Naklady_puvodni_cleneni_do_2022!O30+Naklady_puvodni_cleneni_do_2022!P30+Naklady_puvodni_cleneni_do_2022!O31+Naklady_puvodni_cleneni_do_2022!P31+Naklady_puvodni_cleneni_do_2022!O32+Naklady_puvodni_cleneni_do_2022!P32</f>
        <v>1384383.1924700001</v>
      </c>
      <c r="I20" s="98">
        <f>Naklady_puvodni_cleneni_do_2022!Q65+Naklady_puvodni_cleneni_do_2022!R65+Naklady_puvodni_cleneni_do_2022!Q66+Naklady_puvodni_cleneni_do_2022!R66+Naklady_puvodni_cleneni_do_2022!Q67+Naklady_puvodni_cleneni_do_2022!R67+Naklady_puvodni_cleneni_do_2022!Q73+Naklady_puvodni_cleneni_do_2022!R73+Naklady_puvodni_cleneni_do_2022!Q30+Naklady_puvodni_cleneni_do_2022!R30+Naklady_puvodni_cleneni_do_2022!Q31+Naklady_puvodni_cleneni_do_2022!R31+Naklady_puvodni_cleneni_do_2022!Q32+Naklady_puvodni_cleneni_do_2022!R32</f>
        <v>1580083</v>
      </c>
      <c r="J20" s="98">
        <f>Naklady_puvodni_cleneni_do_2022!S65+Naklady_puvodni_cleneni_do_2022!T65+Naklady_puvodni_cleneni_do_2022!S66+Naklady_puvodni_cleneni_do_2022!T66+Naklady_puvodni_cleneni_do_2022!S67+Naklady_puvodni_cleneni_do_2022!T67+Naklady_puvodni_cleneni_do_2022!S73+Naklady_puvodni_cleneni_do_2022!T73+Naklady_puvodni_cleneni_do_2022!S30+Naklady_puvodni_cleneni_do_2022!T30+Naklady_puvodni_cleneni_do_2022!S31+Naklady_puvodni_cleneni_do_2022!T31+Naklady_puvodni_cleneni_do_2022!S32+Naklady_puvodni_cleneni_do_2022!T32</f>
        <v>153204</v>
      </c>
      <c r="K20" s="98">
        <f>Naklady_puvodni_cleneni_do_2022!U65+Naklady_puvodni_cleneni_do_2022!V65+Naklady_puvodni_cleneni_do_2022!U66+Naklady_puvodni_cleneni_do_2022!V66+Naklady_puvodni_cleneni_do_2022!U67+Naklady_puvodni_cleneni_do_2022!V67+Naklady_puvodni_cleneni_do_2022!U73+Naklady_puvodni_cleneni_do_2022!V73+Naklady_puvodni_cleneni_do_2022!U30+Naklady_puvodni_cleneni_do_2022!V30+Naklady_puvodni_cleneni_do_2022!U31+Naklady_puvodni_cleneni_do_2022!V31+Naklady_puvodni_cleneni_do_2022!U32+Naklady_puvodni_cleneni_do_2022!V32</f>
        <v>903265</v>
      </c>
      <c r="L20" s="98">
        <f>Naklady_puvodni_cleneni_do_2022!W65+Naklady_puvodni_cleneni_do_2022!X65+Naklady_puvodni_cleneni_do_2022!W66+Naklady_puvodni_cleneni_do_2022!X66+Naklady_puvodni_cleneni_do_2022!W67+Naklady_puvodni_cleneni_do_2022!X67+Naklady_puvodni_cleneni_do_2022!W73+Naklady_puvodni_cleneni_do_2022!X73+Naklady_puvodni_cleneni_do_2022!W30+Naklady_puvodni_cleneni_do_2022!X30+Naklady_puvodni_cleneni_do_2022!W31+Naklady_puvodni_cleneni_do_2022!X31+Naklady_puvodni_cleneni_do_2022!W32+Naklady_puvodni_cleneni_do_2022!X32</f>
        <v>1111221</v>
      </c>
      <c r="M20" s="98">
        <f>Naklady_puvodni_cleneni_do_2022!Y65+Naklady_puvodni_cleneni_do_2022!Z65+Naklady_puvodni_cleneni_do_2022!Y66+Naklady_puvodni_cleneni_do_2022!Z66+Naklady_puvodni_cleneni_do_2022!Y67+Naklady_puvodni_cleneni_do_2022!Z67+Naklady_puvodni_cleneni_do_2022!Y73+Naklady_puvodni_cleneni_do_2022!Z73+Naklady_puvodni_cleneni_do_2022!Y30+Naklady_puvodni_cleneni_do_2022!Z30+Naklady_puvodni_cleneni_do_2022!Y31+Naklady_puvodni_cleneni_do_2022!Z31+Naklady_puvodni_cleneni_do_2022!Y32+Naklady_puvodni_cleneni_do_2022!Z32</f>
        <v>1664519</v>
      </c>
      <c r="N20" s="98">
        <f>Naklady_puvodni_cleneni_do_2022!AA65+Naklady_puvodni_cleneni_do_2022!AB65+Naklady_puvodni_cleneni_do_2022!AA66+Naklady_puvodni_cleneni_do_2022!AB66+Naklady_puvodni_cleneni_do_2022!AA67+Naklady_puvodni_cleneni_do_2022!AB67+Naklady_puvodni_cleneni_do_2022!AA73+Naklady_puvodni_cleneni_do_2022!AB73+Naklady_puvodni_cleneni_do_2022!AA30+Naklady_puvodni_cleneni_do_2022!AB30+Naklady_puvodni_cleneni_do_2022!AA31+Naklady_puvodni_cleneni_do_2022!AB31+Naklady_puvodni_cleneni_do_2022!AA32+Naklady_puvodni_cleneni_do_2022!AB32</f>
        <v>2246578</v>
      </c>
      <c r="O20" s="98">
        <f>Naklady_puvodni_cleneni_do_2022!AC65+Naklady_puvodni_cleneni_do_2022!AD65+Naklady_puvodni_cleneni_do_2022!AC66+Naklady_puvodni_cleneni_do_2022!AD66+Naklady_puvodni_cleneni_do_2022!AC67+Naklady_puvodni_cleneni_do_2022!AD67+Naklady_puvodni_cleneni_do_2022!AC73+Naklady_puvodni_cleneni_do_2022!AD73+Naklady_puvodni_cleneni_do_2022!AC30+Naklady_puvodni_cleneni_do_2022!AD30+Naklady_puvodni_cleneni_do_2022!AC31+Naklady_puvodni_cleneni_do_2022!AD31+Naklady_puvodni_cleneni_do_2022!AC32+Naklady_puvodni_cleneni_do_2022!AD32</f>
        <v>2615771</v>
      </c>
      <c r="P20" s="98">
        <f>Naklady_puvodni_cleneni_do_2022!AE65+Naklady_puvodni_cleneni_do_2022!AF65+Naklady_puvodni_cleneni_do_2022!AE66+Naklady_puvodni_cleneni_do_2022!AF66+Naklady_puvodni_cleneni_do_2022!AE67+Naklady_puvodni_cleneni_do_2022!AF67+Naklady_puvodni_cleneni_do_2022!AE73+Naklady_puvodni_cleneni_do_2022!AF73+Naklady_puvodni_cleneni_do_2022!AE30+Naklady_puvodni_cleneni_do_2022!AF30+Naklady_puvodni_cleneni_do_2022!AE31+Naklady_puvodni_cleneni_do_2022!AF31+Naklady_puvodni_cleneni_do_2022!AE32+Naklady_puvodni_cleneni_do_2022!AF32</f>
        <v>3307042</v>
      </c>
      <c r="Q20" s="98">
        <f>Naklady_puvodni_cleneni_do_2022!AG65+Naklady_puvodni_cleneni_do_2022!AH65+Naklady_puvodni_cleneni_do_2022!AG66+Naklady_puvodni_cleneni_do_2022!AH66+Naklady_puvodni_cleneni_do_2022!AG67+Naklady_puvodni_cleneni_do_2022!AH67+Naklady_puvodni_cleneni_do_2022!AG73+Naklady_puvodni_cleneni_do_2022!AH73+Naklady_puvodni_cleneni_do_2022!AG30+Naklady_puvodni_cleneni_do_2022!AH30+Naklady_puvodni_cleneni_do_2022!AG31+Naklady_puvodni_cleneni_do_2022!AH31+Naklady_puvodni_cleneni_do_2022!AG32+Naklady_puvodni_cleneni_do_2022!AH32</f>
        <v>3109240</v>
      </c>
      <c r="R20" s="98">
        <f>Naklady_puvodni_cleneni_do_2022!AI65+Naklady_puvodni_cleneni_do_2022!AJ65+Naklady_puvodni_cleneni_do_2022!AI66+Naklady_puvodni_cleneni_do_2022!AJ66+Naklady_puvodni_cleneni_do_2022!AI67+Naklady_puvodni_cleneni_do_2022!AJ67+Naklady_puvodni_cleneni_do_2022!AI73+Naklady_puvodni_cleneni_do_2022!AJ73+Naklady_puvodni_cleneni_do_2022!AI30+Naklady_puvodni_cleneni_do_2022!AJ30+Naklady_puvodni_cleneni_do_2022!AI31+Naklady_puvodni_cleneni_do_2022!AJ31+Naklady_puvodni_cleneni_do_2022!AI32+Naklady_puvodni_cleneni_do_2022!AJ32</f>
        <v>3482653</v>
      </c>
      <c r="S20" s="98">
        <f>Naklady_puvodni_cleneni_do_2022!AK65+Naklady_puvodni_cleneni_do_2022!AL65+Naklady_puvodni_cleneni_do_2022!AK66+Naklady_puvodni_cleneni_do_2022!AL66+Naklady_puvodni_cleneni_do_2022!AK67+Naklady_puvodni_cleneni_do_2022!AL67+Naklady_puvodni_cleneni_do_2022!AK73+Naklady_puvodni_cleneni_do_2022!AL73+Naklady_puvodni_cleneni_do_2022!AK30+Naklady_puvodni_cleneni_do_2022!AL30+Naklady_puvodni_cleneni_do_2022!AK31+Naklady_puvodni_cleneni_do_2022!AL31+Naklady_puvodni_cleneni_do_2022!AK32+Naklady_puvodni_cleneni_do_2022!AL32</f>
        <v>3380740</v>
      </c>
      <c r="T20" s="98">
        <f>Naklady_puvodni_cleneni_do_2022!AM65+Naklady_puvodni_cleneni_do_2022!AN65+Naklady_puvodni_cleneni_do_2022!AM66+Naklady_puvodni_cleneni_do_2022!AN66+Naklady_puvodni_cleneni_do_2022!AM67+Naklady_puvodni_cleneni_do_2022!AN67+Naklady_puvodni_cleneni_do_2022!AM73+Naklady_puvodni_cleneni_do_2022!AN73+Naklady_puvodni_cleneni_do_2022!AM30+Naklady_puvodni_cleneni_do_2022!AN30+Naklady_puvodni_cleneni_do_2022!AM31+Naklady_puvodni_cleneni_do_2022!AN31+Naklady_puvodni_cleneni_do_2022!AM32+Naklady_puvodni_cleneni_do_2022!AN32</f>
        <v>3613321</v>
      </c>
      <c r="U20" s="98">
        <f>Naklady_puvodni_cleneni_do_2022!AO65+Naklady_puvodni_cleneni_do_2022!AP65+Naklady_puvodni_cleneni_do_2022!AO66+Naklady_puvodni_cleneni_do_2022!AP66+Naklady_puvodni_cleneni_do_2022!AO67+Naklady_puvodni_cleneni_do_2022!AP67+Naklady_puvodni_cleneni_do_2022!AO73+Naklady_puvodni_cleneni_do_2022!AP73+Naklady_puvodni_cleneni_do_2022!AO30+Naklady_puvodni_cleneni_do_2022!AP30+Naklady_puvodni_cleneni_do_2022!AO31+Naklady_puvodni_cleneni_do_2022!AP31+Naklady_puvodni_cleneni_do_2022!AO32+Naklady_puvodni_cleneni_do_2022!AP32</f>
        <v>4179165</v>
      </c>
      <c r="V20" s="118">
        <f>Naklady_puvodni_cleneni_do_2022!AQ65+Naklady_puvodni_cleneni_do_2022!AR65+Naklady_puvodni_cleneni_do_2022!AQ66+Naklady_puvodni_cleneni_do_2022!AR66+Naklady_puvodni_cleneni_do_2022!AQ67+Naklady_puvodni_cleneni_do_2022!AR67+Naklady_puvodni_cleneni_do_2022!AQ73+Naklady_puvodni_cleneni_do_2022!AR73+Naklady_puvodni_cleneni_do_2022!AQ30+Naklady_puvodni_cleneni_do_2022!AR30+Naklady_puvodni_cleneni_do_2022!AQ31+Naklady_puvodni_cleneni_do_2022!AR31+Naklady_puvodni_cleneni_do_2022!AQ32+Naklady_puvodni_cleneni_do_2022!AR32</f>
        <v>5334020.8137699999</v>
      </c>
      <c r="W20" s="118">
        <f>Naklady_puvodni_cleneni_do_2022!AS65+Naklady_puvodni_cleneni_do_2022!AT65+Naklady_puvodni_cleneni_do_2022!AS66+Naklady_puvodni_cleneni_do_2022!AT66+Naklady_puvodni_cleneni_do_2022!AS67+Naklady_puvodni_cleneni_do_2022!AT67+Naklady_puvodni_cleneni_do_2022!AS73+Naklady_puvodni_cleneni_do_2022!AT73+Naklady_puvodni_cleneni_do_2022!AS30+Naklady_puvodni_cleneni_do_2022!AT30+Naklady_puvodni_cleneni_do_2022!AS31+Naklady_puvodni_cleneni_do_2022!AT31+Naklady_puvodni_cleneni_do_2022!AS32+Naklady_puvodni_cleneni_do_2022!AT32</f>
        <v>5915314.3109800005</v>
      </c>
      <c r="X20" s="118">
        <f>Naklady_puvodni_cleneni_do_2022!AU65+Naklady_puvodni_cleneni_do_2022!AW65+Naklady_puvodni_cleneni_do_2022!AU66+Naklady_puvodni_cleneni_do_2022!AW66+Naklady_puvodni_cleneni_do_2022!AU67+Naklady_puvodni_cleneni_do_2022!AW67+Naklady_puvodni_cleneni_do_2022!AU73+Naklady_puvodni_cleneni_do_2022!AW73+Naklady_puvodni_cleneni_do_2022!AU30+Naklady_puvodni_cleneni_do_2022!AW30+Naklady_puvodni_cleneni_do_2022!AU31+Naklady_puvodni_cleneni_do_2022!AW31+Naklady_puvodni_cleneni_do_2022!AU32+Naklady_puvodni_cleneni_do_2022!AW32</f>
        <v>8150035</v>
      </c>
      <c r="Y20" s="133">
        <f>Naklady_puvodni_cleneni_do_2022!AX65+Naklady_puvodni_cleneni_do_2022!AY65+Naklady_puvodni_cleneni_do_2022!AX66+Naklady_puvodni_cleneni_do_2022!AY66+Naklady_puvodni_cleneni_do_2022!AX67+Naklady_puvodni_cleneni_do_2022!AY67+Naklady_puvodni_cleneni_do_2022!AX73+Naklady_puvodni_cleneni_do_2022!AY73+Naklady_puvodni_cleneni_do_2022!AX30+Naklady_puvodni_cleneni_do_2022!AY30+Naklady_puvodni_cleneni_do_2022!AX31+Naklady_puvodni_cleneni_do_2022!AY31+Naklady_puvodni_cleneni_do_2022!AX32+Naklady_puvodni_cleneni_do_2022!AY32</f>
        <v>12999224.05043</v>
      </c>
      <c r="Z20" s="133">
        <f>Naklady_puvodni_cleneni_do_2022!AZ65+Naklady_puvodni_cleneni_do_2022!BA65+Naklady_puvodni_cleneni_do_2022!AZ66+Naklady_puvodni_cleneni_do_2022!BA66+Naklady_puvodni_cleneni_do_2022!AZ67+Naklady_puvodni_cleneni_do_2022!BA67+Naklady_puvodni_cleneni_do_2022!AZ73+Naklady_puvodni_cleneni_do_2022!BA73+Naklady_puvodni_cleneni_do_2022!AZ30+Naklady_puvodni_cleneni_do_2022!BA30+Naklady_puvodni_cleneni_do_2022!AZ31+Naklady_puvodni_cleneni_do_2022!BA31+Naklady_puvodni_cleneni_do_2022!AZ32+Naklady_puvodni_cleneni_do_2022!BA32</f>
        <v>8688083.9693299998</v>
      </c>
      <c r="AA20" s="355">
        <f>Naklady!V53+Naklady!W53+Naklady!V54+Naklady!W54+Naklady!V55+Naklady!W55+Naklady!V61+Naklady!W61+Naklady!V28+Naklady!W28</f>
        <v>9167598.6139499992</v>
      </c>
      <c r="AB20" s="356">
        <f>Naklady!X53+Naklady!Y53+Naklady!X54+Naklady!Y54+Naklady!X55+Naklady!Y55+Naklady!X61+Naklady!Y61+Naklady!X28+Naklady!Y28</f>
        <v>11650778.677840002</v>
      </c>
    </row>
    <row r="21" spans="1:28" ht="13.5" thickBot="1" x14ac:dyDescent="0.25">
      <c r="A21" s="24" t="s">
        <v>37</v>
      </c>
      <c r="B21" s="72">
        <f>SUM(B8:B20)</f>
        <v>100723316.44687785</v>
      </c>
      <c r="C21" s="72">
        <f t="shared" ref="C21:T21" si="0">SUM(C8:C20)</f>
        <v>107010506</v>
      </c>
      <c r="D21" s="72">
        <f t="shared" si="0"/>
        <v>110345197.53000002</v>
      </c>
      <c r="E21" s="72">
        <f t="shared" si="0"/>
        <v>122439258.74266776</v>
      </c>
      <c r="F21" s="72">
        <f t="shared" si="0"/>
        <v>136067904</v>
      </c>
      <c r="G21" s="72">
        <f t="shared" si="0"/>
        <v>144673146.80246592</v>
      </c>
      <c r="H21" s="72">
        <f t="shared" si="0"/>
        <v>155489098.48838586</v>
      </c>
      <c r="I21" s="72">
        <f t="shared" si="0"/>
        <v>162447663.41900998</v>
      </c>
      <c r="J21" s="72">
        <f t="shared" si="0"/>
        <v>167070444</v>
      </c>
      <c r="K21" s="72">
        <f t="shared" si="0"/>
        <v>180594821</v>
      </c>
      <c r="L21" s="72">
        <f t="shared" si="0"/>
        <v>191944827</v>
      </c>
      <c r="M21" s="72">
        <f t="shared" si="0"/>
        <v>210838689</v>
      </c>
      <c r="N21" s="72">
        <f t="shared" si="0"/>
        <v>215581651</v>
      </c>
      <c r="O21" s="72">
        <f t="shared" si="0"/>
        <v>219167473</v>
      </c>
      <c r="P21" s="72">
        <f t="shared" si="0"/>
        <v>223000424</v>
      </c>
      <c r="Q21" s="72">
        <f t="shared" si="0"/>
        <v>220641619</v>
      </c>
      <c r="R21" s="72">
        <f t="shared" si="0"/>
        <v>233945368</v>
      </c>
      <c r="S21" s="72">
        <f t="shared" si="0"/>
        <v>241964422</v>
      </c>
      <c r="T21" s="72">
        <f t="shared" si="0"/>
        <v>253345711</v>
      </c>
      <c r="U21" s="72">
        <f>SUM(U8:U20)</f>
        <v>267195340</v>
      </c>
      <c r="V21" s="72">
        <f>SUM(V8:V20)</f>
        <v>285332427.02956003</v>
      </c>
      <c r="W21" s="72">
        <f>SUM(W8:W20)</f>
        <v>310968541.05764818</v>
      </c>
      <c r="X21" s="72">
        <f>SUM(X8:X20)</f>
        <v>359022556.28999001</v>
      </c>
      <c r="Y21" s="72">
        <f>SUM(Y8:Y20)</f>
        <v>404375377.37046003</v>
      </c>
      <c r="Z21" s="72">
        <f t="shared" ref="Z21:AA21" si="1">SUM(Z8:Z20)</f>
        <v>418117668.77116001</v>
      </c>
      <c r="AA21" s="134">
        <f t="shared" si="1"/>
        <v>456632948.55289006</v>
      </c>
      <c r="AB21" s="203">
        <f>SUM(AB8:AB20)</f>
        <v>504580654.18521994</v>
      </c>
    </row>
    <row r="22" spans="1:28" ht="13.5" thickBot="1" x14ac:dyDescent="0.25">
      <c r="A22"/>
    </row>
    <row r="23" spans="1:28" ht="13.5" thickBot="1" x14ac:dyDescent="0.25">
      <c r="A23" s="53"/>
      <c r="B23" s="73" t="s">
        <v>65</v>
      </c>
      <c r="C23" s="73" t="s">
        <v>12</v>
      </c>
      <c r="D23" s="73" t="s">
        <v>13</v>
      </c>
      <c r="E23" s="73" t="s">
        <v>14</v>
      </c>
      <c r="F23" s="73" t="s">
        <v>24</v>
      </c>
      <c r="G23" s="73" t="s">
        <v>27</v>
      </c>
      <c r="H23" s="73" t="s">
        <v>28</v>
      </c>
      <c r="I23" s="73" t="s">
        <v>75</v>
      </c>
      <c r="J23" s="73" t="s">
        <v>76</v>
      </c>
      <c r="K23" s="73" t="s">
        <v>77</v>
      </c>
      <c r="L23" s="73" t="s">
        <v>83</v>
      </c>
      <c r="M23" s="73" t="s">
        <v>87</v>
      </c>
      <c r="N23" s="73" t="s">
        <v>93</v>
      </c>
      <c r="O23" s="73" t="s">
        <v>96</v>
      </c>
      <c r="P23" s="73" t="s">
        <v>181</v>
      </c>
      <c r="Q23" s="73" t="s">
        <v>193</v>
      </c>
      <c r="R23" s="73" t="s">
        <v>204</v>
      </c>
      <c r="S23" s="73" t="s">
        <v>215</v>
      </c>
      <c r="T23" s="73" t="s">
        <v>216</v>
      </c>
      <c r="U23" s="73" t="s">
        <v>223</v>
      </c>
      <c r="V23" s="73" t="s">
        <v>238</v>
      </c>
      <c r="W23" s="73" t="s">
        <v>242</v>
      </c>
      <c r="X23" s="73" t="s">
        <v>245</v>
      </c>
      <c r="Y23" s="73" t="s">
        <v>247</v>
      </c>
      <c r="Z23" s="73" t="s">
        <v>254</v>
      </c>
      <c r="AA23" s="73" t="s">
        <v>334</v>
      </c>
      <c r="AB23" s="74" t="s">
        <v>365</v>
      </c>
    </row>
    <row r="24" spans="1:28" x14ac:dyDescent="0.2">
      <c r="A24" s="51" t="s">
        <v>30</v>
      </c>
      <c r="B24" s="52">
        <f t="shared" ref="B24:U24" si="2">B8/B$21</f>
        <v>6.6795519521523322E-2</v>
      </c>
      <c r="C24" s="52">
        <f t="shared" si="2"/>
        <v>6.4194024089559959E-2</v>
      </c>
      <c r="D24" s="52">
        <f t="shared" si="2"/>
        <v>6.3334178164844684E-2</v>
      </c>
      <c r="E24" s="52">
        <f t="shared" si="2"/>
        <v>5.9916745666716134E-2</v>
      </c>
      <c r="F24" s="52">
        <f t="shared" si="2"/>
        <v>5.7595338574481167E-2</v>
      </c>
      <c r="G24" s="52">
        <f t="shared" si="2"/>
        <v>5.6237328268726947E-2</v>
      </c>
      <c r="H24" s="52">
        <f t="shared" si="2"/>
        <v>5.5003638245666599E-2</v>
      </c>
      <c r="I24" s="52">
        <f t="shared" si="2"/>
        <v>5.2983835346583248E-2</v>
      </c>
      <c r="J24" s="52">
        <f t="shared" si="2"/>
        <v>5.0604348666242846E-2</v>
      </c>
      <c r="K24" s="52">
        <f t="shared" si="2"/>
        <v>5.001319500740279E-2</v>
      </c>
      <c r="L24" s="52">
        <f t="shared" si="2"/>
        <v>4.7707761355819188E-2</v>
      </c>
      <c r="M24" s="52">
        <f t="shared" si="2"/>
        <v>4.6015079329202242E-2</v>
      </c>
      <c r="N24" s="52">
        <f t="shared" si="2"/>
        <v>4.607105917376985E-2</v>
      </c>
      <c r="O24" s="52">
        <f t="shared" si="2"/>
        <v>4.5927586161473882E-2</v>
      </c>
      <c r="P24" s="52">
        <f t="shared" si="2"/>
        <v>4.467982087782936E-2</v>
      </c>
      <c r="Q24" s="52">
        <f t="shared" si="2"/>
        <v>4.5344894790678637E-2</v>
      </c>
      <c r="R24" s="52">
        <f t="shared" si="2"/>
        <v>4.2996303307873143E-2</v>
      </c>
      <c r="S24" s="52">
        <f t="shared" si="2"/>
        <v>4.2920128150079846E-2</v>
      </c>
      <c r="T24" s="52">
        <f t="shared" si="2"/>
        <v>4.2217876741556519E-2</v>
      </c>
      <c r="U24" s="52">
        <f t="shared" si="2"/>
        <v>4.0913696324194879E-2</v>
      </c>
      <c r="V24" s="52">
        <f t="shared" ref="V24" si="3">V8/V$21</f>
        <v>3.9072962922980368E-2</v>
      </c>
      <c r="W24" s="52">
        <f t="shared" ref="W24:AB24" si="4">W8/W$21</f>
        <v>3.9119229660774101E-2</v>
      </c>
      <c r="X24" s="52">
        <f t="shared" si="4"/>
        <v>3.8154087424344708E-2</v>
      </c>
      <c r="Y24" s="52">
        <f t="shared" si="4"/>
        <v>3.4235177420105962E-2</v>
      </c>
      <c r="Z24" s="52">
        <f t="shared" si="4"/>
        <v>3.6270476193461548E-2</v>
      </c>
      <c r="AA24" s="52">
        <f t="shared" si="4"/>
        <v>3.7123802511781559E-2</v>
      </c>
      <c r="AB24" s="104">
        <f t="shared" si="4"/>
        <v>3.8106087550161982E-2</v>
      </c>
    </row>
    <row r="25" spans="1:28" x14ac:dyDescent="0.2">
      <c r="A25" s="101" t="s">
        <v>31</v>
      </c>
      <c r="B25" s="52">
        <f t="shared" ref="B25:U25" si="5">B9/B$21</f>
        <v>5.0343221477125236E-2</v>
      </c>
      <c r="C25" s="52">
        <f t="shared" si="5"/>
        <v>5.203952591346498E-2</v>
      </c>
      <c r="D25" s="52">
        <f t="shared" si="5"/>
        <v>5.2350106387090346E-2</v>
      </c>
      <c r="E25" s="52">
        <f t="shared" si="5"/>
        <v>5.0079777634656757E-2</v>
      </c>
      <c r="F25" s="52">
        <f t="shared" si="5"/>
        <v>5.0005400244865973E-2</v>
      </c>
      <c r="G25" s="52">
        <f t="shared" si="5"/>
        <v>5.0865627004558732E-2</v>
      </c>
      <c r="H25" s="52">
        <f t="shared" si="5"/>
        <v>4.8088347438444409E-2</v>
      </c>
      <c r="I25" s="52">
        <f t="shared" si="5"/>
        <v>4.6659480151088492E-2</v>
      </c>
      <c r="J25" s="52">
        <f t="shared" si="5"/>
        <v>4.9078752672734864E-2</v>
      </c>
      <c r="K25" s="52">
        <f t="shared" si="5"/>
        <v>4.7587078922933235E-2</v>
      </c>
      <c r="L25" s="52">
        <f t="shared" si="5"/>
        <v>5.292719871007516E-2</v>
      </c>
      <c r="M25" s="52">
        <f t="shared" si="5"/>
        <v>5.6467975856176945E-2</v>
      </c>
      <c r="N25" s="52">
        <f t="shared" si="5"/>
        <v>5.8388007242787095E-2</v>
      </c>
      <c r="O25" s="52">
        <f t="shared" si="5"/>
        <v>5.8807166152798594E-2</v>
      </c>
      <c r="P25" s="52">
        <f t="shared" si="5"/>
        <v>5.8716206745866993E-2</v>
      </c>
      <c r="Q25" s="52">
        <f t="shared" si="5"/>
        <v>6.063884982642373E-2</v>
      </c>
      <c r="R25" s="52">
        <f t="shared" si="5"/>
        <v>5.8093037345368602E-2</v>
      </c>
      <c r="S25" s="52">
        <f t="shared" si="5"/>
        <v>5.9466383037089642E-2</v>
      </c>
      <c r="T25" s="52">
        <f t="shared" si="5"/>
        <v>5.8469176136950664E-2</v>
      </c>
      <c r="U25" s="52">
        <f t="shared" si="5"/>
        <v>5.7884879279706002E-2</v>
      </c>
      <c r="V25" s="52">
        <f t="shared" ref="V25:W25" si="6">V9/V$21</f>
        <v>5.6013856297777991E-2</v>
      </c>
      <c r="W25" s="52">
        <f t="shared" si="6"/>
        <v>5.5507672371656665E-2</v>
      </c>
      <c r="X25" s="52">
        <f t="shared" ref="X25:Y25" si="7">X9/X$21</f>
        <v>5.8256997042564797E-2</v>
      </c>
      <c r="Y25" s="52">
        <f t="shared" si="7"/>
        <v>6.2182310789645173E-2</v>
      </c>
      <c r="Z25" s="52">
        <f t="shared" ref="Z25:AA27" si="8">Z9/Z$21</f>
        <v>6.0253259376245968E-2</v>
      </c>
      <c r="AA25" s="52">
        <f t="shared" si="8"/>
        <v>5.9561269262745284E-2</v>
      </c>
      <c r="AB25" s="104">
        <f t="shared" ref="AB25" si="9">AB9/AB$21</f>
        <v>6.2581983676148964E-2</v>
      </c>
    </row>
    <row r="26" spans="1:28" x14ac:dyDescent="0.2">
      <c r="A26" s="101" t="s">
        <v>32</v>
      </c>
      <c r="B26" s="52">
        <f t="shared" ref="B26:U26" si="10">B10/B$21</f>
        <v>6.0367064360908624E-3</v>
      </c>
      <c r="C26" s="52">
        <f t="shared" si="10"/>
        <v>8.9990883698839817E-3</v>
      </c>
      <c r="D26" s="52">
        <f t="shared" si="10"/>
        <v>9.3287983803747865E-3</v>
      </c>
      <c r="E26" s="52">
        <f t="shared" si="10"/>
        <v>9.1925507190919829E-3</v>
      </c>
      <c r="F26" s="52">
        <f t="shared" si="10"/>
        <v>8.9273734972797111E-3</v>
      </c>
      <c r="G26" s="52">
        <f t="shared" si="10"/>
        <v>9.9808075534305422E-3</v>
      </c>
      <c r="H26" s="52">
        <f t="shared" si="10"/>
        <v>1.0151962006993948E-2</v>
      </c>
      <c r="I26" s="52">
        <f t="shared" si="10"/>
        <v>9.8847429382729491E-3</v>
      </c>
      <c r="J26" s="52">
        <f t="shared" si="10"/>
        <v>9.2171365772737626E-3</v>
      </c>
      <c r="K26" s="52">
        <f t="shared" si="10"/>
        <v>9.118655733765477E-3</v>
      </c>
      <c r="L26" s="52">
        <f t="shared" si="10"/>
        <v>9.4311684680098203E-3</v>
      </c>
      <c r="M26" s="52">
        <f t="shared" si="10"/>
        <v>1.0284345867849709E-2</v>
      </c>
      <c r="N26" s="52">
        <f t="shared" si="10"/>
        <v>1.0334501984122944E-2</v>
      </c>
      <c r="O26" s="52">
        <f t="shared" si="10"/>
        <v>1.1075443663120577E-2</v>
      </c>
      <c r="P26" s="52">
        <f t="shared" si="10"/>
        <v>1.1359265397629917E-2</v>
      </c>
      <c r="Q26" s="52">
        <f t="shared" si="10"/>
        <v>1.1852446568568735E-2</v>
      </c>
      <c r="R26" s="52">
        <f t="shared" si="10"/>
        <v>1.2221652535561208E-2</v>
      </c>
      <c r="S26" s="52">
        <f t="shared" si="10"/>
        <v>1.1741139364695525E-2</v>
      </c>
      <c r="T26" s="52">
        <f t="shared" si="10"/>
        <v>1.192208854879726E-2</v>
      </c>
      <c r="U26" s="52">
        <f t="shared" si="10"/>
        <v>1.1145737047659589E-2</v>
      </c>
      <c r="V26" s="52">
        <f t="shared" ref="V26:W26" si="11">V10/V$21</f>
        <v>1.0749085230127933E-2</v>
      </c>
      <c r="W26" s="52">
        <f t="shared" si="11"/>
        <v>1.0956118078093307E-2</v>
      </c>
      <c r="X26" s="52">
        <f t="shared" ref="X26:Y26" si="12">X10/X$21</f>
        <v>1.0305600400804563E-2</v>
      </c>
      <c r="Y26" s="52">
        <f t="shared" si="12"/>
        <v>9.1400575552946523E-3</v>
      </c>
      <c r="Z26" s="52">
        <f t="shared" ref="Z26" si="13">Z10/Z$21</f>
        <v>1.0033931998975544E-2</v>
      </c>
      <c r="AA26" s="52">
        <f t="shared" si="8"/>
        <v>1.0337187298373993E-2</v>
      </c>
      <c r="AB26" s="104">
        <f t="shared" ref="AB26" si="14">AB10/AB$21</f>
        <v>1.0818295622420425E-2</v>
      </c>
    </row>
    <row r="27" spans="1:28" x14ac:dyDescent="0.2">
      <c r="A27" s="101" t="s">
        <v>8</v>
      </c>
      <c r="B27" s="52">
        <f t="shared" ref="B27:U27" si="15">B11/B$21</f>
        <v>2.2684660932332564E-2</v>
      </c>
      <c r="C27" s="52">
        <f t="shared" si="15"/>
        <v>3.3310374216901653E-2</v>
      </c>
      <c r="D27" s="52">
        <f t="shared" si="15"/>
        <v>3.4729605871230695E-2</v>
      </c>
      <c r="E27" s="52">
        <f t="shared" si="15"/>
        <v>3.2752457260407729E-2</v>
      </c>
      <c r="F27" s="52">
        <f t="shared" si="15"/>
        <v>3.4007696627707293E-2</v>
      </c>
      <c r="G27" s="52">
        <f t="shared" si="15"/>
        <v>3.7276586715801495E-2</v>
      </c>
      <c r="H27" s="52">
        <f t="shared" si="15"/>
        <v>3.9785271627464432E-2</v>
      </c>
      <c r="I27" s="52">
        <f t="shared" si="15"/>
        <v>4.1375962514357982E-2</v>
      </c>
      <c r="J27" s="52">
        <f t="shared" si="15"/>
        <v>3.9000662498987551E-2</v>
      </c>
      <c r="K27" s="52">
        <f t="shared" si="15"/>
        <v>3.6721030887148197E-2</v>
      </c>
      <c r="L27" s="52">
        <f t="shared" si="15"/>
        <v>3.8486679299776075E-2</v>
      </c>
      <c r="M27" s="52">
        <f t="shared" si="15"/>
        <v>4.2340786894192836E-2</v>
      </c>
      <c r="N27" s="52">
        <f t="shared" si="15"/>
        <v>3.8006439611133695E-2</v>
      </c>
      <c r="O27" s="52">
        <f t="shared" si="15"/>
        <v>3.8000794032059672E-2</v>
      </c>
      <c r="P27" s="52">
        <f t="shared" si="15"/>
        <v>3.8748764890240747E-2</v>
      </c>
      <c r="Q27" s="52">
        <f t="shared" si="15"/>
        <v>3.9583910050986347E-2</v>
      </c>
      <c r="R27" s="52">
        <f t="shared" si="15"/>
        <v>4.1071956594584083E-2</v>
      </c>
      <c r="S27" s="52">
        <f t="shared" si="15"/>
        <v>3.9428089969359217E-2</v>
      </c>
      <c r="T27" s="52">
        <f t="shared" si="15"/>
        <v>3.9415267622193925E-2</v>
      </c>
      <c r="U27" s="52">
        <f t="shared" si="15"/>
        <v>3.912621754556049E-2</v>
      </c>
      <c r="V27" s="52">
        <f t="shared" ref="V27:W27" si="16">V11/V$21</f>
        <v>3.8827389611599462E-2</v>
      </c>
      <c r="W27" s="52">
        <f t="shared" si="16"/>
        <v>3.7486635698268156E-2</v>
      </c>
      <c r="X27" s="52">
        <f t="shared" ref="X27:Y27" si="17">X11/X$21</f>
        <v>4.4343868431321404E-2</v>
      </c>
      <c r="Y27" s="52">
        <f t="shared" si="17"/>
        <v>4.6470905363766468E-2</v>
      </c>
      <c r="Z27" s="52">
        <f t="shared" ref="Z27" si="18">Z11/Z$21</f>
        <v>4.3163588971236601E-2</v>
      </c>
      <c r="AA27" s="52">
        <f t="shared" si="8"/>
        <v>3.6043372983549968E-2</v>
      </c>
      <c r="AB27" s="104">
        <f t="shared" ref="AB27" si="19">AB11/AB$21</f>
        <v>3.9356582668328734E-2</v>
      </c>
    </row>
    <row r="28" spans="1:28" x14ac:dyDescent="0.2">
      <c r="A28" s="101" t="s">
        <v>33</v>
      </c>
      <c r="B28" s="52">
        <f t="shared" ref="B28:U28" si="20">B12/B$21</f>
        <v>2.7995712292846219E-3</v>
      </c>
      <c r="C28" s="52">
        <f t="shared" si="20"/>
        <v>3.6764801392491311E-3</v>
      </c>
      <c r="D28" s="52">
        <f t="shared" si="20"/>
        <v>3.8037588349586959E-3</v>
      </c>
      <c r="E28" s="52">
        <f t="shared" si="20"/>
        <v>4.0855806459875049E-3</v>
      </c>
      <c r="F28" s="52">
        <f t="shared" si="20"/>
        <v>4.537455063612944E-3</v>
      </c>
      <c r="G28" s="52">
        <f t="shared" si="20"/>
        <v>5.013837512779091E-3</v>
      </c>
      <c r="H28" s="52">
        <f t="shared" si="20"/>
        <v>5.3945253682376503E-3</v>
      </c>
      <c r="I28" s="52">
        <f t="shared" si="20"/>
        <v>5.5501312946831345E-3</v>
      </c>
      <c r="J28" s="52">
        <f t="shared" si="20"/>
        <v>5.3599306888775615E-3</v>
      </c>
      <c r="K28" s="52">
        <f t="shared" si="20"/>
        <v>5.6544312530424114E-3</v>
      </c>
      <c r="L28" s="52">
        <f t="shared" si="20"/>
        <v>5.5471044291284808E-3</v>
      </c>
      <c r="M28" s="52">
        <f t="shared" si="20"/>
        <v>6.3295688582089412E-3</v>
      </c>
      <c r="N28" s="52">
        <f t="shared" si="20"/>
        <v>6.1181691200611499E-3</v>
      </c>
      <c r="O28" s="52">
        <f t="shared" si="20"/>
        <v>6.2783905894648884E-3</v>
      </c>
      <c r="P28" s="52">
        <f t="shared" si="20"/>
        <v>6.2222975863041406E-3</v>
      </c>
      <c r="Q28" s="52">
        <f t="shared" si="20"/>
        <v>7.0210235359086989E-3</v>
      </c>
      <c r="R28" s="52">
        <f t="shared" si="20"/>
        <v>7.1976590705570198E-3</v>
      </c>
      <c r="S28" s="52">
        <f t="shared" si="20"/>
        <v>6.968235189551958E-3</v>
      </c>
      <c r="T28" s="52">
        <f t="shared" si="20"/>
        <v>7.5190102586737695E-3</v>
      </c>
      <c r="U28" s="52">
        <f t="shared" si="20"/>
        <v>7.1731041417114538E-3</v>
      </c>
      <c r="V28" s="52">
        <f t="shared" ref="V28" si="21">V12/V$21</f>
        <v>7.0330150098295826E-3</v>
      </c>
      <c r="W28" s="52">
        <f t="shared" ref="W28:AB28" si="22">W12/W$21</f>
        <v>7.4777394022918931E-3</v>
      </c>
      <c r="X28" s="52">
        <f t="shared" si="22"/>
        <v>9.1226329449744341E-3</v>
      </c>
      <c r="Y28" s="52">
        <f t="shared" si="22"/>
        <v>8.589368291056906E-3</v>
      </c>
      <c r="Z28" s="52">
        <f t="shared" si="22"/>
        <v>9.4975323910394607E-3</v>
      </c>
      <c r="AA28" s="52">
        <f t="shared" si="22"/>
        <v>1.0374291532756758E-2</v>
      </c>
      <c r="AB28" s="104">
        <f t="shared" si="22"/>
        <v>1.1005936502614073E-2</v>
      </c>
    </row>
    <row r="29" spans="1:28" x14ac:dyDescent="0.2">
      <c r="A29" s="106" t="s">
        <v>228</v>
      </c>
      <c r="B29" s="52">
        <f t="shared" ref="B29:B37" si="23">B13/B$21</f>
        <v>0</v>
      </c>
      <c r="C29" s="52">
        <f t="shared" ref="C29:T29" si="24">C13/C$21</f>
        <v>0</v>
      </c>
      <c r="D29" s="52">
        <f t="shared" si="24"/>
        <v>0</v>
      </c>
      <c r="E29" s="52">
        <f t="shared" si="24"/>
        <v>0</v>
      </c>
      <c r="F29" s="52">
        <f t="shared" si="24"/>
        <v>0</v>
      </c>
      <c r="G29" s="52">
        <f t="shared" si="24"/>
        <v>0</v>
      </c>
      <c r="H29" s="52">
        <f t="shared" si="24"/>
        <v>0</v>
      </c>
      <c r="I29" s="52">
        <f t="shared" si="24"/>
        <v>0</v>
      </c>
      <c r="J29" s="52">
        <f t="shared" si="24"/>
        <v>0</v>
      </c>
      <c r="K29" s="52">
        <f t="shared" ref="K29:K37" si="25">K13/K$21</f>
        <v>1.3698333021410398E-2</v>
      </c>
      <c r="L29" s="52">
        <f t="shared" si="24"/>
        <v>1.553591230671718E-2</v>
      </c>
      <c r="M29" s="52">
        <f t="shared" si="24"/>
        <v>1.2954581594841922E-2</v>
      </c>
      <c r="N29" s="52">
        <f t="shared" si="24"/>
        <v>1.3494627147094257E-2</v>
      </c>
      <c r="O29" s="52">
        <f t="shared" si="24"/>
        <v>1.3949866547943453E-2</v>
      </c>
      <c r="P29" s="52">
        <f t="shared" si="24"/>
        <v>1.4904653275457449E-2</v>
      </c>
      <c r="Q29" s="52">
        <f t="shared" si="24"/>
        <v>1.5282987023404682E-2</v>
      </c>
      <c r="R29" s="52">
        <f t="shared" si="24"/>
        <v>1.4802344793593008E-2</v>
      </c>
      <c r="S29" s="52">
        <f t="shared" si="24"/>
        <v>1.446204764764962E-2</v>
      </c>
      <c r="T29" s="52">
        <f t="shared" si="24"/>
        <v>1.4863429047748908E-2</v>
      </c>
      <c r="U29" s="52">
        <f t="shared" ref="U29:V37" si="26">U13/U$21</f>
        <v>1.4642343687580779E-2</v>
      </c>
      <c r="V29" s="52">
        <f t="shared" si="26"/>
        <v>1.4088340326189242E-2</v>
      </c>
      <c r="W29" s="52">
        <f t="shared" ref="W29:X29" si="27">W13/W$21</f>
        <v>1.3972697240665573E-2</v>
      </c>
      <c r="X29" s="52">
        <f t="shared" si="27"/>
        <v>1.4755674559124363E-2</v>
      </c>
      <c r="Y29" s="52">
        <f t="shared" ref="Y29:AA37" si="28">Y13/Y$21</f>
        <v>1.2491680068968027E-2</v>
      </c>
      <c r="Z29" s="52">
        <f t="shared" si="28"/>
        <v>1.3446752923462688E-2</v>
      </c>
      <c r="AA29" s="52">
        <f t="shared" si="28"/>
        <v>1.3286752521554547E-2</v>
      </c>
      <c r="AB29" s="104">
        <f t="shared" ref="AB29" si="29">AB13/AB$21</f>
        <v>1.3606854603941551E-2</v>
      </c>
    </row>
    <row r="30" spans="1:28" x14ac:dyDescent="0.2">
      <c r="A30" s="96" t="s">
        <v>89</v>
      </c>
      <c r="B30" s="52">
        <f t="shared" si="23"/>
        <v>8.0153515649712001E-2</v>
      </c>
      <c r="C30" s="52">
        <f t="shared" ref="C30:J37" si="30">C14/C$21</f>
        <v>6.4121722777387855E-2</v>
      </c>
      <c r="D30" s="52">
        <f t="shared" si="30"/>
        <v>6.6863569644651663E-2</v>
      </c>
      <c r="E30" s="52">
        <f t="shared" si="30"/>
        <v>6.9505857021611814E-2</v>
      </c>
      <c r="F30" s="52">
        <f t="shared" si="30"/>
        <v>7.3155231376239915E-2</v>
      </c>
      <c r="G30" s="52">
        <f t="shared" si="30"/>
        <v>7.5537125041611655E-2</v>
      </c>
      <c r="H30" s="52">
        <f t="shared" si="30"/>
        <v>7.4767051936366818E-2</v>
      </c>
      <c r="I30" s="52">
        <f t="shared" si="30"/>
        <v>7.6080280709372852E-2</v>
      </c>
      <c r="J30" s="52">
        <f t="shared" si="30"/>
        <v>8.3754316829529898E-2</v>
      </c>
      <c r="K30" s="52">
        <f t="shared" si="25"/>
        <v>7.4422815258915975E-2</v>
      </c>
      <c r="L30" s="52">
        <f t="shared" ref="L30:T30" si="31">L14/L$21</f>
        <v>7.7437559700423708E-2</v>
      </c>
      <c r="M30" s="52">
        <f t="shared" si="31"/>
        <v>7.7338936593368782E-2</v>
      </c>
      <c r="N30" s="52">
        <f t="shared" si="31"/>
        <v>7.6955663541142472E-2</v>
      </c>
      <c r="O30" s="52">
        <f t="shared" si="31"/>
        <v>8.219269836633103E-2</v>
      </c>
      <c r="P30" s="52">
        <f t="shared" si="31"/>
        <v>8.1204540669393532E-2</v>
      </c>
      <c r="Q30" s="52">
        <f t="shared" si="31"/>
        <v>8.3465962058590581E-2</v>
      </c>
      <c r="R30" s="52">
        <f t="shared" si="31"/>
        <v>8.2229976017306736E-2</v>
      </c>
      <c r="S30" s="52">
        <f t="shared" si="31"/>
        <v>8.3730309739503767E-2</v>
      </c>
      <c r="T30" s="52">
        <f t="shared" si="31"/>
        <v>8.7928897284548863E-2</v>
      </c>
      <c r="U30" s="52">
        <f t="shared" si="26"/>
        <v>8.6849849252610467E-2</v>
      </c>
      <c r="V30" s="52">
        <f t="shared" si="26"/>
        <v>8.3480014948501921E-2</v>
      </c>
      <c r="W30" s="52">
        <f t="shared" ref="W30:X30" si="32">W14/W$21</f>
        <v>8.6895170854073472E-2</v>
      </c>
      <c r="X30" s="52">
        <f t="shared" si="32"/>
        <v>8.8258648095736567E-2</v>
      </c>
      <c r="Y30" s="52">
        <f t="shared" ref="Y30:Z30" si="33">Y14/Y$21</f>
        <v>7.9530741381953721E-2</v>
      </c>
      <c r="Z30" s="52">
        <f t="shared" si="33"/>
        <v>8.5209802154329453E-2</v>
      </c>
      <c r="AA30" s="52">
        <f t="shared" si="28"/>
        <v>8.8399203637743118E-2</v>
      </c>
      <c r="AB30" s="104">
        <f t="shared" ref="AB30" si="34">AB14/AB$21</f>
        <v>8.9316269177547286E-2</v>
      </c>
    </row>
    <row r="31" spans="1:28" x14ac:dyDescent="0.2">
      <c r="A31" s="96" t="s">
        <v>224</v>
      </c>
      <c r="B31" s="52">
        <f t="shared" si="23"/>
        <v>0</v>
      </c>
      <c r="C31" s="52">
        <f t="shared" si="30"/>
        <v>0</v>
      </c>
      <c r="D31" s="52">
        <f t="shared" si="30"/>
        <v>0</v>
      </c>
      <c r="E31" s="52">
        <f t="shared" si="30"/>
        <v>0</v>
      </c>
      <c r="F31" s="52">
        <f t="shared" si="30"/>
        <v>0</v>
      </c>
      <c r="G31" s="52">
        <f t="shared" si="30"/>
        <v>0</v>
      </c>
      <c r="H31" s="52">
        <f t="shared" si="30"/>
        <v>0</v>
      </c>
      <c r="I31" s="52">
        <f t="shared" si="30"/>
        <v>0</v>
      </c>
      <c r="J31" s="52">
        <f t="shared" si="30"/>
        <v>0</v>
      </c>
      <c r="K31" s="52">
        <f t="shared" si="25"/>
        <v>0</v>
      </c>
      <c r="L31" s="52">
        <f t="shared" ref="L31:T31" si="35">L15/L$21</f>
        <v>0</v>
      </c>
      <c r="M31" s="52">
        <f t="shared" si="35"/>
        <v>0</v>
      </c>
      <c r="N31" s="52">
        <f t="shared" si="35"/>
        <v>3.1184806168870094E-2</v>
      </c>
      <c r="O31" s="52">
        <f t="shared" si="35"/>
        <v>3.5153359641099662E-2</v>
      </c>
      <c r="P31" s="52">
        <f t="shared" si="35"/>
        <v>3.8200263690978453E-2</v>
      </c>
      <c r="Q31" s="52">
        <f t="shared" si="35"/>
        <v>4.6201809278783437E-2</v>
      </c>
      <c r="R31" s="52">
        <f t="shared" si="35"/>
        <v>5.1240223743177507E-2</v>
      </c>
      <c r="S31" s="52">
        <f t="shared" si="35"/>
        <v>5.2739013837331837E-2</v>
      </c>
      <c r="T31" s="52">
        <f t="shared" si="35"/>
        <v>5.9880105884247629E-2</v>
      </c>
      <c r="U31" s="52">
        <f t="shared" si="26"/>
        <v>6.2257826053403478E-2</v>
      </c>
      <c r="V31" s="52">
        <f t="shared" si="26"/>
        <v>6.2899705753109811E-2</v>
      </c>
      <c r="W31" s="52">
        <f t="shared" ref="W31:X31" si="36">W15/W$21</f>
        <v>6.5751427994938078E-2</v>
      </c>
      <c r="X31" s="52">
        <f t="shared" si="36"/>
        <v>6.6814751875824738E-2</v>
      </c>
      <c r="Y31" s="52">
        <f t="shared" ref="Y31:Z31" si="37">Y15/Y$21</f>
        <v>6.5693190559877476E-2</v>
      </c>
      <c r="Z31" s="52">
        <f t="shared" si="37"/>
        <v>7.232695596102949E-2</v>
      </c>
      <c r="AA31" s="52">
        <f t="shared" si="28"/>
        <v>7.5437256485709162E-2</v>
      </c>
      <c r="AB31" s="104">
        <f t="shared" ref="AB31" si="38">AB15/AB$21</f>
        <v>7.8239230806396567E-2</v>
      </c>
    </row>
    <row r="32" spans="1:28" x14ac:dyDescent="0.2">
      <c r="A32" s="96" t="s">
        <v>34</v>
      </c>
      <c r="B32" s="52">
        <f t="shared" si="23"/>
        <v>0.47932027383823922</v>
      </c>
      <c r="C32" s="52">
        <f t="shared" si="30"/>
        <v>0.47850505444764463</v>
      </c>
      <c r="D32" s="52">
        <f t="shared" si="30"/>
        <v>0.47436766249631268</v>
      </c>
      <c r="E32" s="52">
        <f t="shared" si="30"/>
        <v>0.48338766241507325</v>
      </c>
      <c r="F32" s="52">
        <f t="shared" si="30"/>
        <v>0.48564840831236733</v>
      </c>
      <c r="G32" s="52">
        <f t="shared" si="30"/>
        <v>0.46934124159641655</v>
      </c>
      <c r="H32" s="52">
        <f t="shared" si="30"/>
        <v>0.46445512684771434</v>
      </c>
      <c r="I32" s="52">
        <f t="shared" si="30"/>
        <v>0.46906041822724776</v>
      </c>
      <c r="J32" s="52">
        <f t="shared" si="30"/>
        <v>0.50091385403871913</v>
      </c>
      <c r="K32" s="52">
        <f t="shared" si="25"/>
        <v>0.51152049371338282</v>
      </c>
      <c r="L32" s="52">
        <f t="shared" ref="L32:T32" si="39">L16/L$21</f>
        <v>0.51686242109562031</v>
      </c>
      <c r="M32" s="52">
        <f t="shared" si="39"/>
        <v>0.50928410961614357</v>
      </c>
      <c r="N32" s="52">
        <f t="shared" si="39"/>
        <v>0.49238485514706443</v>
      </c>
      <c r="O32" s="52">
        <f t="shared" si="39"/>
        <v>0.48386156735949593</v>
      </c>
      <c r="P32" s="52">
        <f t="shared" si="39"/>
        <v>0.47488402981691191</v>
      </c>
      <c r="Q32" s="52">
        <f t="shared" si="39"/>
        <v>0.46831720356439188</v>
      </c>
      <c r="R32" s="52">
        <f t="shared" si="39"/>
        <v>0.47630239894298743</v>
      </c>
      <c r="S32" s="52">
        <f t="shared" si="39"/>
        <v>0.47780476585933779</v>
      </c>
      <c r="T32" s="52">
        <f t="shared" si="39"/>
        <v>0.46950422223646804</v>
      </c>
      <c r="U32" s="52">
        <f t="shared" si="26"/>
        <v>0.47608522663606334</v>
      </c>
      <c r="V32" s="52">
        <f t="shared" si="26"/>
        <v>0.48725139714749921</v>
      </c>
      <c r="W32" s="52">
        <f t="shared" ref="W32:X32" si="40">W16/W$21</f>
        <v>0.48849066425831295</v>
      </c>
      <c r="X32" s="52">
        <f t="shared" si="40"/>
        <v>0.49056032955035955</v>
      </c>
      <c r="Y32" s="52">
        <f t="shared" ref="Y32:Z32" si="41">Y16/Y$21</f>
        <v>0.50629042810299407</v>
      </c>
      <c r="Z32" s="52">
        <f t="shared" si="41"/>
        <v>0.50129674659402335</v>
      </c>
      <c r="AA32" s="52">
        <f t="shared" si="28"/>
        <v>0.49855675408280647</v>
      </c>
      <c r="AB32" s="104">
        <f t="shared" ref="AB32" si="42">AB16/AB$21</f>
        <v>0.48993980763399103</v>
      </c>
    </row>
    <row r="33" spans="1:51" x14ac:dyDescent="0.2">
      <c r="A33" s="101" t="s">
        <v>15</v>
      </c>
      <c r="B33" s="52">
        <f t="shared" si="23"/>
        <v>2.6242722075122196E-2</v>
      </c>
      <c r="C33" s="52">
        <f t="shared" si="30"/>
        <v>2.4547664506884958E-2</v>
      </c>
      <c r="D33" s="52">
        <f t="shared" si="30"/>
        <v>2.3919791156134421E-2</v>
      </c>
      <c r="E33" s="52">
        <f t="shared" si="30"/>
        <v>2.3803938875545327E-2</v>
      </c>
      <c r="F33" s="52">
        <f t="shared" si="30"/>
        <v>2.3121712817741353E-2</v>
      </c>
      <c r="G33" s="52">
        <f t="shared" si="30"/>
        <v>2.353367822605465E-2</v>
      </c>
      <c r="H33" s="52">
        <f t="shared" si="30"/>
        <v>2.1972874285686315E-2</v>
      </c>
      <c r="I33" s="52">
        <f t="shared" si="30"/>
        <v>1.9400433239048966E-2</v>
      </c>
      <c r="J33" s="52">
        <f t="shared" si="30"/>
        <v>1.6995711102557435E-2</v>
      </c>
      <c r="K33" s="52">
        <f t="shared" si="25"/>
        <v>1.680737012940144E-2</v>
      </c>
      <c r="L33" s="52">
        <f t="shared" ref="L33:T33" si="43">L17/L$21</f>
        <v>1.5110498393374258E-2</v>
      </c>
      <c r="M33" s="52">
        <f t="shared" si="43"/>
        <v>1.533685309530643E-2</v>
      </c>
      <c r="N33" s="52">
        <f t="shared" si="43"/>
        <v>1.5058981063281679E-2</v>
      </c>
      <c r="O33" s="52">
        <f t="shared" si="43"/>
        <v>1.3747984400951686E-2</v>
      </c>
      <c r="P33" s="52">
        <f t="shared" si="43"/>
        <v>1.1417453627801175E-2</v>
      </c>
      <c r="Q33" s="52">
        <f t="shared" si="43"/>
        <v>7.2515965358285377E-3</v>
      </c>
      <c r="R33" s="52">
        <f t="shared" si="43"/>
        <v>1.0573284785018696E-2</v>
      </c>
      <c r="S33" s="52">
        <f t="shared" si="43"/>
        <v>1.2031525031394905E-2</v>
      </c>
      <c r="T33" s="52">
        <f t="shared" si="43"/>
        <v>1.2645980811571741E-2</v>
      </c>
      <c r="U33" s="52">
        <f t="shared" si="26"/>
        <v>1.2417009218798502E-2</v>
      </c>
      <c r="V33" s="52">
        <f t="shared" si="26"/>
        <v>1.1982793247736221E-2</v>
      </c>
      <c r="W33" s="52">
        <f t="shared" ref="W33:X33" si="44">W17/W$21</f>
        <v>1.1818979914365863E-2</v>
      </c>
      <c r="X33" s="52">
        <f t="shared" si="44"/>
        <v>9.4465429555367457E-3</v>
      </c>
      <c r="Y33" s="52">
        <f t="shared" ref="Y33:Z33" si="45">Y17/Y$21</f>
        <v>9.110292954892258E-3</v>
      </c>
      <c r="Z33" s="52">
        <f t="shared" si="45"/>
        <v>9.3527520017583476E-3</v>
      </c>
      <c r="AA33" s="52">
        <f t="shared" si="28"/>
        <v>9.8013615036401727E-3</v>
      </c>
      <c r="AB33" s="104">
        <f t="shared" ref="AB33" si="46">AB17/AB$21</f>
        <v>9.1378506114851727E-3</v>
      </c>
    </row>
    <row r="34" spans="1:51" x14ac:dyDescent="0.2">
      <c r="A34" s="101" t="s">
        <v>35</v>
      </c>
      <c r="B34" s="52">
        <f t="shared" si="23"/>
        <v>1.5597718337536075E-2</v>
      </c>
      <c r="C34" s="52">
        <f t="shared" si="30"/>
        <v>1.656428014647459E-2</v>
      </c>
      <c r="D34" s="52">
        <f t="shared" si="30"/>
        <v>1.6140036901160094E-2</v>
      </c>
      <c r="E34" s="52">
        <f t="shared" si="30"/>
        <v>1.5519450181928596E-2</v>
      </c>
      <c r="F34" s="52">
        <f t="shared" si="30"/>
        <v>1.4994667662404794E-2</v>
      </c>
      <c r="G34" s="52">
        <f t="shared" si="30"/>
        <v>1.3621081869537461E-2</v>
      </c>
      <c r="H34" s="52">
        <f t="shared" si="30"/>
        <v>1.4257340086228532E-2</v>
      </c>
      <c r="I34" s="52">
        <f t="shared" si="30"/>
        <v>1.3428097583610625E-2</v>
      </c>
      <c r="J34" s="52">
        <f t="shared" si="30"/>
        <v>1.4075571619358358E-2</v>
      </c>
      <c r="K34" s="52">
        <f t="shared" si="25"/>
        <v>1.4963585251428666E-2</v>
      </c>
      <c r="L34" s="52">
        <f t="shared" ref="L34:T34" si="47">L18/L$21</f>
        <v>1.5116395921417565E-2</v>
      </c>
      <c r="M34" s="52">
        <f t="shared" si="47"/>
        <v>1.4361330049818323E-2</v>
      </c>
      <c r="N34" s="52">
        <f t="shared" si="47"/>
        <v>1.4730780589485327E-2</v>
      </c>
      <c r="O34" s="52">
        <f t="shared" si="47"/>
        <v>1.4598621575565641E-2</v>
      </c>
      <c r="P34" s="52">
        <f t="shared" si="47"/>
        <v>1.5047540896155426E-2</v>
      </c>
      <c r="Q34" s="52">
        <f t="shared" si="47"/>
        <v>1.6522734996791334E-2</v>
      </c>
      <c r="R34" s="52">
        <f t="shared" si="47"/>
        <v>1.613539961175893E-2</v>
      </c>
      <c r="S34" s="52">
        <f t="shared" si="47"/>
        <v>1.6575073173360998E-2</v>
      </c>
      <c r="T34" s="52">
        <f t="shared" si="47"/>
        <v>1.6359680942062603E-2</v>
      </c>
      <c r="U34" s="52">
        <f t="shared" si="26"/>
        <v>1.5788003638087401E-2</v>
      </c>
      <c r="V34" s="52">
        <f t="shared" si="26"/>
        <v>1.537916813428076E-2</v>
      </c>
      <c r="W34" s="52">
        <f t="shared" ref="W34:X34" si="48">W18/W$21</f>
        <v>1.5046696321068007E-2</v>
      </c>
      <c r="X34" s="52">
        <f t="shared" si="48"/>
        <v>1.6125822454797722E-2</v>
      </c>
      <c r="Y34" s="52">
        <f t="shared" ref="Y34:Z34" si="49">Y18/Y$21</f>
        <v>1.609526766969134E-2</v>
      </c>
      <c r="Z34" s="52">
        <f t="shared" si="49"/>
        <v>1.5036798446422557E-2</v>
      </c>
      <c r="AA34" s="52">
        <f t="shared" si="28"/>
        <v>1.7211306489833142E-2</v>
      </c>
      <c r="AB34" s="104">
        <f t="shared" ref="AB34" si="50">AB18/AB$21</f>
        <v>1.6927826855673758E-2</v>
      </c>
    </row>
    <row r="35" spans="1:51" x14ac:dyDescent="0.2">
      <c r="A35" s="101" t="s">
        <v>36</v>
      </c>
      <c r="B35" s="52">
        <f t="shared" si="23"/>
        <v>0.24952600520226276</v>
      </c>
      <c r="C35" s="52">
        <f t="shared" si="30"/>
        <v>0.25353624624483134</v>
      </c>
      <c r="D35" s="52">
        <f t="shared" si="30"/>
        <v>0.24859319856255824</v>
      </c>
      <c r="E35" s="52">
        <f t="shared" si="30"/>
        <v>0.24525789733650985</v>
      </c>
      <c r="F35" s="52">
        <f t="shared" si="30"/>
        <v>0.24075930500112649</v>
      </c>
      <c r="G35" s="52">
        <f t="shared" si="30"/>
        <v>0.25031702464940608</v>
      </c>
      <c r="H35" s="52">
        <f t="shared" si="30"/>
        <v>0.25722045216943235</v>
      </c>
      <c r="I35" s="52">
        <f t="shared" si="30"/>
        <v>0.25584989760626065</v>
      </c>
      <c r="J35" s="52">
        <f t="shared" si="30"/>
        <v>0.23008271289444829</v>
      </c>
      <c r="K35" s="52">
        <f t="shared" si="25"/>
        <v>0.21449140006069167</v>
      </c>
      <c r="L35" s="52">
        <f t="shared" ref="L35:T35" si="51">L19/L$21</f>
        <v>0.20004802734277388</v>
      </c>
      <c r="M35" s="52">
        <f t="shared" si="51"/>
        <v>0.20139168101163823</v>
      </c>
      <c r="N35" s="52">
        <f t="shared" si="51"/>
        <v>0.1868511017201552</v>
      </c>
      <c r="O35" s="52">
        <f t="shared" si="51"/>
        <v>0.18447148861364113</v>
      </c>
      <c r="P35" s="52">
        <f t="shared" si="51"/>
        <v>0.18978540596855548</v>
      </c>
      <c r="Q35" s="52">
        <f t="shared" si="51"/>
        <v>0.18442477074100874</v>
      </c>
      <c r="R35" s="52">
        <f t="shared" si="51"/>
        <v>0.1722491551959259</v>
      </c>
      <c r="S35" s="52">
        <f t="shared" si="51"/>
        <v>0.16816123487774579</v>
      </c>
      <c r="T35" s="52">
        <f t="shared" si="51"/>
        <v>0.16501185212486191</v>
      </c>
      <c r="U35" s="52">
        <f t="shared" si="26"/>
        <v>0.16007524682129562</v>
      </c>
      <c r="V35" s="52">
        <f t="shared" si="26"/>
        <v>0.15452821381336421</v>
      </c>
      <c r="W35" s="52">
        <f t="shared" ref="W35:X35" si="52">W19/W$21</f>
        <v>0.14845474077740184</v>
      </c>
      <c r="X35" s="52">
        <f t="shared" si="52"/>
        <v>0.13115442321110465</v>
      </c>
      <c r="Y35" s="52">
        <f t="shared" ref="Y35:Z35" si="53">Y19/Y$21</f>
        <v>0.11802415160232857</v>
      </c>
      <c r="Z35" s="52">
        <f t="shared" si="53"/>
        <v>0.1233323624971787</v>
      </c>
      <c r="AA35" s="52">
        <f t="shared" si="28"/>
        <v>0.12379092587302137</v>
      </c>
      <c r="AB35" s="104">
        <f t="shared" ref="AB35" si="54">AB19/AB$21</f>
        <v>0.11787325175237005</v>
      </c>
    </row>
    <row r="36" spans="1:51" ht="13.5" thickBot="1" x14ac:dyDescent="0.25">
      <c r="A36" s="103" t="s">
        <v>225</v>
      </c>
      <c r="B36" s="52">
        <f t="shared" si="23"/>
        <v>5.0008530077110403E-4</v>
      </c>
      <c r="C36" s="52">
        <f t="shared" si="30"/>
        <v>5.0553914771695407E-4</v>
      </c>
      <c r="D36" s="52">
        <f t="shared" si="30"/>
        <v>6.5692936006836282E-3</v>
      </c>
      <c r="E36" s="52">
        <f t="shared" si="30"/>
        <v>6.4980822424709718E-3</v>
      </c>
      <c r="F36" s="52">
        <f t="shared" si="30"/>
        <v>7.2474108221730234E-3</v>
      </c>
      <c r="G36" s="52">
        <f t="shared" si="30"/>
        <v>8.2756615616768545E-3</v>
      </c>
      <c r="H36" s="52">
        <f t="shared" si="30"/>
        <v>8.9034099877645483E-3</v>
      </c>
      <c r="I36" s="52">
        <f t="shared" si="30"/>
        <v>9.7267203894734217E-3</v>
      </c>
      <c r="J36" s="52">
        <f t="shared" si="30"/>
        <v>9.170024112703022E-4</v>
      </c>
      <c r="K36" s="52">
        <f t="shared" si="25"/>
        <v>5.001610760476902E-3</v>
      </c>
      <c r="L36" s="52">
        <f t="shared" ref="L36:T36" si="55">L20/L$21</f>
        <v>5.7892729768643358E-3</v>
      </c>
      <c r="M36" s="52">
        <f t="shared" si="55"/>
        <v>7.8947512332520724E-3</v>
      </c>
      <c r="N36" s="52">
        <f t="shared" si="55"/>
        <v>1.0421007491031786E-2</v>
      </c>
      <c r="O36" s="52">
        <f t="shared" si="55"/>
        <v>1.1935032896053877E-2</v>
      </c>
      <c r="P36" s="52">
        <f t="shared" si="55"/>
        <v>1.4829756556875425E-2</v>
      </c>
      <c r="Q36" s="52">
        <f t="shared" si="55"/>
        <v>1.4091811028634629E-2</v>
      </c>
      <c r="R36" s="52">
        <f t="shared" si="55"/>
        <v>1.4886608056287739E-2</v>
      </c>
      <c r="S36" s="52">
        <f t="shared" si="55"/>
        <v>1.3972054122899109E-2</v>
      </c>
      <c r="T36" s="52">
        <f t="shared" si="55"/>
        <v>1.4262412360318191E-2</v>
      </c>
      <c r="U36" s="52">
        <f t="shared" si="26"/>
        <v>1.5640860353328019E-2</v>
      </c>
      <c r="V36" s="52">
        <f t="shared" si="26"/>
        <v>1.8694057557003162E-2</v>
      </c>
      <c r="W36" s="52">
        <f t="shared" ref="W36:X36" si="56">W20/W$21</f>
        <v>1.902222742809024E-2</v>
      </c>
      <c r="X36" s="52">
        <f t="shared" si="56"/>
        <v>2.2700621053505749E-2</v>
      </c>
      <c r="Y36" s="52">
        <f t="shared" ref="Y36:Z36" si="57">Y20/Y$21</f>
        <v>3.2146428239425255E-2</v>
      </c>
      <c r="Z36" s="52">
        <f t="shared" si="57"/>
        <v>2.0779040490836266E-2</v>
      </c>
      <c r="AA36" s="52">
        <f t="shared" si="28"/>
        <v>2.0076515816484387E-2</v>
      </c>
      <c r="AB36" s="104">
        <f t="shared" ref="AB36" si="58">AB20/AB$21</f>
        <v>2.3090022538920545E-2</v>
      </c>
    </row>
    <row r="37" spans="1:51" ht="13.5" thickBot="1" x14ac:dyDescent="0.25">
      <c r="A37" s="25" t="s">
        <v>37</v>
      </c>
      <c r="B37" s="75">
        <f t="shared" si="23"/>
        <v>1</v>
      </c>
      <c r="C37" s="75">
        <f t="shared" si="30"/>
        <v>1</v>
      </c>
      <c r="D37" s="75">
        <f t="shared" si="30"/>
        <v>1</v>
      </c>
      <c r="E37" s="75">
        <f t="shared" si="30"/>
        <v>1</v>
      </c>
      <c r="F37" s="75">
        <f t="shared" si="30"/>
        <v>1</v>
      </c>
      <c r="G37" s="75">
        <f t="shared" si="30"/>
        <v>1</v>
      </c>
      <c r="H37" s="75">
        <f t="shared" si="30"/>
        <v>1</v>
      </c>
      <c r="I37" s="75">
        <f t="shared" si="30"/>
        <v>1</v>
      </c>
      <c r="J37" s="75">
        <f t="shared" si="30"/>
        <v>1</v>
      </c>
      <c r="K37" s="75">
        <f t="shared" si="25"/>
        <v>1</v>
      </c>
      <c r="L37" s="75">
        <f t="shared" ref="L37:T37" si="59">L21/L$21</f>
        <v>1</v>
      </c>
      <c r="M37" s="75">
        <f t="shared" si="59"/>
        <v>1</v>
      </c>
      <c r="N37" s="75">
        <f t="shared" si="59"/>
        <v>1</v>
      </c>
      <c r="O37" s="75">
        <f t="shared" si="59"/>
        <v>1</v>
      </c>
      <c r="P37" s="75">
        <f t="shared" si="59"/>
        <v>1</v>
      </c>
      <c r="Q37" s="75">
        <f t="shared" si="59"/>
        <v>1</v>
      </c>
      <c r="R37" s="75">
        <f t="shared" si="59"/>
        <v>1</v>
      </c>
      <c r="S37" s="75">
        <f t="shared" si="59"/>
        <v>1</v>
      </c>
      <c r="T37" s="75">
        <f t="shared" si="59"/>
        <v>1</v>
      </c>
      <c r="U37" s="75">
        <f t="shared" si="26"/>
        <v>1</v>
      </c>
      <c r="V37" s="75">
        <f t="shared" si="26"/>
        <v>1</v>
      </c>
      <c r="W37" s="75">
        <f t="shared" ref="W37:X37" si="60">W21/W$21</f>
        <v>1</v>
      </c>
      <c r="X37" s="75">
        <f t="shared" si="60"/>
        <v>1</v>
      </c>
      <c r="Y37" s="75">
        <f t="shared" ref="Y37:Z37" si="61">Y21/Y$21</f>
        <v>1</v>
      </c>
      <c r="Z37" s="75">
        <f t="shared" si="61"/>
        <v>1</v>
      </c>
      <c r="AA37" s="75">
        <f t="shared" si="28"/>
        <v>1</v>
      </c>
      <c r="AB37" s="76">
        <f t="shared" ref="AB37" si="62">AB21/AB$21</f>
        <v>1</v>
      </c>
    </row>
    <row r="38" spans="1:51" x14ac:dyDescent="0.2">
      <c r="B38" s="23"/>
      <c r="C38" s="23"/>
      <c r="D38" s="23"/>
      <c r="E38" s="23"/>
      <c r="F38" s="23"/>
      <c r="G38" s="23"/>
      <c r="H38" s="23"/>
      <c r="I38" s="23"/>
    </row>
    <row r="39" spans="1:51" x14ac:dyDescent="0.2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51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51" x14ac:dyDescent="0.2">
      <c r="B41" s="23"/>
      <c r="C41" s="23"/>
      <c r="D41" s="23"/>
      <c r="E41" s="23"/>
      <c r="F41" s="23"/>
      <c r="G41" s="23"/>
      <c r="H41" s="23"/>
      <c r="I41" s="23"/>
    </row>
    <row r="43" spans="1:51" ht="15.75" x14ac:dyDescent="0.25">
      <c r="A43" s="22" t="s">
        <v>52</v>
      </c>
    </row>
    <row r="44" spans="1:51" x14ac:dyDescent="0.2">
      <c r="B44" s="1" t="str">
        <f t="shared" ref="B44:AG44" si="63">B2</f>
        <v>1/1998</v>
      </c>
      <c r="C44" s="1" t="str">
        <f t="shared" si="63"/>
        <v>2/1998</v>
      </c>
      <c r="D44" s="1" t="str">
        <f t="shared" si="63"/>
        <v>1/1999</v>
      </c>
      <c r="E44" s="1" t="str">
        <f t="shared" si="63"/>
        <v>2/1999</v>
      </c>
      <c r="F44" s="1" t="str">
        <f t="shared" si="63"/>
        <v>1/2000</v>
      </c>
      <c r="G44" s="1" t="str">
        <f t="shared" si="63"/>
        <v>2/2000</v>
      </c>
      <c r="H44" s="1" t="str">
        <f t="shared" si="63"/>
        <v>1/2001</v>
      </c>
      <c r="I44" s="1" t="str">
        <f t="shared" si="63"/>
        <v>2/2001</v>
      </c>
      <c r="J44" s="1" t="str">
        <f t="shared" si="63"/>
        <v>1/2002</v>
      </c>
      <c r="K44" s="1" t="str">
        <f t="shared" si="63"/>
        <v>2/2002</v>
      </c>
      <c r="L44" s="1" t="str">
        <f t="shared" si="63"/>
        <v>1/2003</v>
      </c>
      <c r="M44" s="1" t="str">
        <f t="shared" si="63"/>
        <v>2/2003</v>
      </c>
      <c r="N44" s="1" t="str">
        <f t="shared" si="63"/>
        <v>1/2004</v>
      </c>
      <c r="O44" s="1" t="str">
        <f t="shared" si="63"/>
        <v>2/2004</v>
      </c>
      <c r="P44" s="1" t="str">
        <f t="shared" si="63"/>
        <v>1/2005</v>
      </c>
      <c r="Q44" s="1" t="str">
        <f t="shared" si="63"/>
        <v>2/2005</v>
      </c>
      <c r="R44" s="1" t="str">
        <f t="shared" si="63"/>
        <v>1/2006</v>
      </c>
      <c r="S44" s="1" t="str">
        <f t="shared" si="63"/>
        <v>2/2006</v>
      </c>
      <c r="T44" s="1" t="str">
        <f t="shared" si="63"/>
        <v>1/2007</v>
      </c>
      <c r="U44" s="1" t="str">
        <f t="shared" si="63"/>
        <v>2/2007</v>
      </c>
      <c r="V44" s="1" t="str">
        <f t="shared" si="63"/>
        <v>1/2008</v>
      </c>
      <c r="W44" s="1" t="str">
        <f t="shared" si="63"/>
        <v>2/2008</v>
      </c>
      <c r="X44" s="1" t="str">
        <f t="shared" si="63"/>
        <v>1/2009</v>
      </c>
      <c r="Y44" s="1" t="str">
        <f t="shared" si="63"/>
        <v>2/2009</v>
      </c>
      <c r="Z44" s="1" t="str">
        <f t="shared" si="63"/>
        <v>1/2010</v>
      </c>
      <c r="AA44" s="1" t="str">
        <f t="shared" si="63"/>
        <v>2/2010</v>
      </c>
      <c r="AB44" s="1" t="str">
        <f t="shared" si="63"/>
        <v>1/2011</v>
      </c>
      <c r="AC44" s="1" t="str">
        <f t="shared" si="63"/>
        <v>2/2011</v>
      </c>
      <c r="AD44" s="1" t="str">
        <f t="shared" si="63"/>
        <v>1/2012</v>
      </c>
      <c r="AE44" s="1" t="str">
        <f t="shared" si="63"/>
        <v>2/2012</v>
      </c>
      <c r="AF44" s="1" t="str">
        <f t="shared" si="63"/>
        <v>1/2013</v>
      </c>
      <c r="AG44" s="1" t="str">
        <f t="shared" si="63"/>
        <v>2/2013</v>
      </c>
      <c r="AH44" s="1" t="str">
        <f t="shared" ref="AH44:AY44" si="64">AH2</f>
        <v>1/2014</v>
      </c>
      <c r="AI44" s="1" t="str">
        <f t="shared" si="64"/>
        <v>2/2014</v>
      </c>
      <c r="AJ44" s="1" t="str">
        <f t="shared" si="64"/>
        <v>1/2015</v>
      </c>
      <c r="AK44" s="1" t="str">
        <f t="shared" si="64"/>
        <v>2/2015</v>
      </c>
      <c r="AL44" s="1" t="str">
        <f t="shared" si="64"/>
        <v>1/2016</v>
      </c>
      <c r="AM44" s="1" t="str">
        <f t="shared" si="64"/>
        <v>2/2016</v>
      </c>
      <c r="AN44" s="1" t="str">
        <f t="shared" si="64"/>
        <v>1/2017</v>
      </c>
      <c r="AO44" s="1" t="str">
        <f t="shared" si="64"/>
        <v>2/2017</v>
      </c>
      <c r="AP44" s="1" t="str">
        <f t="shared" si="64"/>
        <v>1/2018</v>
      </c>
      <c r="AQ44" s="1" t="str">
        <f t="shared" si="64"/>
        <v>2/2018</v>
      </c>
      <c r="AR44" s="1" t="str">
        <f t="shared" si="64"/>
        <v>1/2019</v>
      </c>
      <c r="AS44" s="1" t="str">
        <f t="shared" si="64"/>
        <v>2/2019</v>
      </c>
      <c r="AT44" s="1" t="str">
        <f t="shared" si="64"/>
        <v>1/2020</v>
      </c>
      <c r="AU44" s="1" t="str">
        <f t="shared" si="64"/>
        <v>2/2020</v>
      </c>
      <c r="AV44" s="1" t="str">
        <f t="shared" si="64"/>
        <v>1/2021</v>
      </c>
      <c r="AW44" s="1" t="str">
        <f t="shared" si="64"/>
        <v>2/2021</v>
      </c>
      <c r="AX44" s="1" t="str">
        <f t="shared" si="64"/>
        <v>1/2022</v>
      </c>
      <c r="AY44" s="1" t="str">
        <f t="shared" si="64"/>
        <v>2/2022</v>
      </c>
    </row>
    <row r="45" spans="1:51" x14ac:dyDescent="0.2">
      <c r="A45" s="1" t="s">
        <v>6</v>
      </c>
      <c r="B45" s="1">
        <f>Naklady_puvodni_cleneni_do_2022!C10</f>
        <v>2343704.1868925081</v>
      </c>
      <c r="C45" s="1">
        <f>Naklady_puvodni_cleneni_do_2022!D10</f>
        <v>2727032.0409032344</v>
      </c>
      <c r="D45" s="1">
        <f>Naklady_puvodni_cleneni_do_2022!E10</f>
        <v>2792551.844553187</v>
      </c>
      <c r="E45" s="1">
        <f>Naklady_puvodni_cleneni_do_2022!F10</f>
        <v>2776224.155446813</v>
      </c>
      <c r="F45" s="1">
        <f>Naklady_puvodni_cleneni_do_2022!G10</f>
        <v>2890854.2682874198</v>
      </c>
      <c r="G45" s="1">
        <f>Naklady_puvodni_cleneni_do_2022!H10</f>
        <v>2885728.5617125803</v>
      </c>
      <c r="H45" s="1">
        <f>Naklady_puvodni_cleneni_do_2022!I10</f>
        <v>2884170.1725850045</v>
      </c>
      <c r="I45" s="1">
        <f>Naklady_puvodni_cleneni_do_2022!J10</f>
        <v>3247560.679</v>
      </c>
      <c r="J45" s="1">
        <f>Naklady_puvodni_cleneni_do_2022!K10</f>
        <v>3349266</v>
      </c>
      <c r="K45" s="1">
        <f>Naklady_puvodni_cleneni_do_2022!L10</f>
        <v>3454864</v>
      </c>
      <c r="L45" s="1">
        <f>Naklady_puvodni_cleneni_do_2022!M10</f>
        <v>3712663</v>
      </c>
      <c r="M45" s="1">
        <f>Naklady_puvodni_cleneni_do_2022!N10</f>
        <v>3646227.32283</v>
      </c>
      <c r="N45" s="1">
        <f>Naklady_puvodni_cleneni_do_2022!O10</f>
        <v>3737316.3354600002</v>
      </c>
      <c r="O45" s="1">
        <f>Naklady_puvodni_cleneni_do_2022!P10</f>
        <v>3739897.45554</v>
      </c>
      <c r="P45" s="1">
        <f>Naklady_puvodni_cleneni_do_2022!Q10</f>
        <v>3777462</v>
      </c>
      <c r="Q45" s="1">
        <f>Naklady_puvodni_cleneni_do_2022!R10</f>
        <v>3802261.5268899999</v>
      </c>
      <c r="R45" s="1">
        <f>Naklady_puvodni_cleneni_do_2022!S10</f>
        <v>4147202</v>
      </c>
      <c r="S45" s="1">
        <f>Naklady_puvodni_cleneni_do_2022!T10</f>
        <v>4052407</v>
      </c>
      <c r="T45" s="1">
        <f>Naklady_puvodni_cleneni_do_2022!U10</f>
        <v>4135770</v>
      </c>
      <c r="U45" s="1">
        <f>Naklady_puvodni_cleneni_do_2022!V10</f>
        <v>4458210</v>
      </c>
      <c r="V45" s="1">
        <f>Naklady_puvodni_cleneni_do_2022!W10</f>
        <v>5046621.8135599997</v>
      </c>
      <c r="W45" s="1">
        <f>Naklady_puvodni_cleneni_do_2022!X10</f>
        <v>5112480.1864400003</v>
      </c>
      <c r="X45" s="1">
        <f>Naklady_puvodni_cleneni_do_2022!Y10</f>
        <v>5975310</v>
      </c>
      <c r="Y45" s="1">
        <f>Naklady_puvodni_cleneni_do_2022!Z10</f>
        <v>5930324</v>
      </c>
      <c r="Z45" s="1">
        <f>Naklady_puvodni_cleneni_do_2022!AA10</f>
        <v>6254334</v>
      </c>
      <c r="AA45" s="1">
        <f>Naklady_puvodni_cleneni_do_2022!AB10</f>
        <v>6333049</v>
      </c>
      <c r="AB45" s="1">
        <f>Naklady_puvodni_cleneni_do_2022!AC10</f>
        <v>6432288</v>
      </c>
      <c r="AC45" s="1">
        <f>Naklady_puvodni_cleneni_do_2022!AD10</f>
        <v>6456330</v>
      </c>
      <c r="AD45" s="1">
        <f>Naklady_puvodni_cleneni_do_2022!AE10</f>
        <v>6534462</v>
      </c>
      <c r="AE45" s="1">
        <f>Naklady_puvodni_cleneni_do_2022!AF10</f>
        <v>6559277</v>
      </c>
      <c r="AF45" s="1">
        <f>Naklady_puvodni_cleneni_do_2022!AG10</f>
        <v>6605558</v>
      </c>
      <c r="AG45" s="1">
        <f>Naklady_puvodni_cleneni_do_2022!AH10</f>
        <v>6773896</v>
      </c>
      <c r="AH45" s="1">
        <f>Naklady_puvodni_cleneni_do_2022!AI10</f>
        <v>6734357</v>
      </c>
      <c r="AI45" s="1">
        <f>Naklady_puvodni_cleneni_do_2022!AJ10</f>
        <v>6856240</v>
      </c>
      <c r="AJ45" s="1">
        <f>Naklady_puvodni_cleneni_do_2022!AK10</f>
        <v>7074846</v>
      </c>
      <c r="AK45" s="1">
        <f>Naklady_puvodni_cleneni_do_2022!AL10</f>
        <v>7313903</v>
      </c>
      <c r="AL45" s="1">
        <f>Naklady_puvodni_cleneni_do_2022!AM10</f>
        <v>7375957</v>
      </c>
      <c r="AM45" s="1">
        <f>Naklady_puvodni_cleneni_do_2022!AN10</f>
        <v>7436958</v>
      </c>
      <c r="AN45" s="1">
        <f>Naklady_puvodni_cleneni_do_2022!AO10</f>
        <v>7687911</v>
      </c>
      <c r="AO45" s="1">
        <f>Naklady_puvodni_cleneni_do_2022!AP10</f>
        <v>7778659</v>
      </c>
      <c r="AP45" s="1">
        <f>Naklady_puvodni_cleneni_do_2022!AQ10</f>
        <v>7893035.64934</v>
      </c>
      <c r="AQ45" s="1">
        <f>Naklady_puvodni_cleneni_do_2022!AR10</f>
        <v>8089533.9153899997</v>
      </c>
      <c r="AR45" s="1">
        <f>Naklady_puvodni_cleneni_do_2022!AS10</f>
        <v>8354028.3599999994</v>
      </c>
      <c r="AS45" s="1">
        <f>Naklady_puvodni_cleneni_do_2022!AT10</f>
        <v>8907111.5349199995</v>
      </c>
      <c r="AT45" s="1">
        <f>Naklady_puvodni_cleneni_do_2022!AU10</f>
        <v>8967766.720999999</v>
      </c>
      <c r="AU45" s="1">
        <f>Naklady_puvodni_cleneni_do_2022!AW10</f>
        <v>11947809.279000003</v>
      </c>
      <c r="AV45" s="1">
        <f>Naklady_puvodni_cleneni_do_2022!AX10</f>
        <v>12679602.592939999</v>
      </c>
      <c r="AW45" s="1">
        <f>Naklady_puvodni_cleneni_do_2022!AY10</f>
        <v>12465392.798389999</v>
      </c>
      <c r="AX45" s="1">
        <f>Naklady_puvodni_cleneni_do_2022!AZ10</f>
        <v>12538669.050000001</v>
      </c>
      <c r="AY45" s="1">
        <f>Naklady_puvodni_cleneni_do_2022!BA10</f>
        <v>12654283.296260001</v>
      </c>
    </row>
    <row r="47" spans="1:51" ht="15.75" x14ac:dyDescent="0.25">
      <c r="A47" s="22" t="s">
        <v>53</v>
      </c>
    </row>
    <row r="48" spans="1:51" x14ac:dyDescent="0.2">
      <c r="B48" s="1" t="str">
        <f t="shared" ref="B48:AG48" si="65">B2</f>
        <v>1/1998</v>
      </c>
      <c r="C48" s="1" t="str">
        <f t="shared" si="65"/>
        <v>2/1998</v>
      </c>
      <c r="D48" s="1" t="str">
        <f t="shared" si="65"/>
        <v>1/1999</v>
      </c>
      <c r="E48" s="1" t="str">
        <f t="shared" si="65"/>
        <v>2/1999</v>
      </c>
      <c r="F48" s="1" t="str">
        <f t="shared" si="65"/>
        <v>1/2000</v>
      </c>
      <c r="G48" s="1" t="str">
        <f t="shared" si="65"/>
        <v>2/2000</v>
      </c>
      <c r="H48" s="1" t="str">
        <f t="shared" si="65"/>
        <v>1/2001</v>
      </c>
      <c r="I48" s="1" t="str">
        <f t="shared" si="65"/>
        <v>2/2001</v>
      </c>
      <c r="J48" s="1" t="str">
        <f t="shared" si="65"/>
        <v>1/2002</v>
      </c>
      <c r="K48" s="1" t="str">
        <f t="shared" si="65"/>
        <v>2/2002</v>
      </c>
      <c r="L48" s="1" t="str">
        <f t="shared" si="65"/>
        <v>1/2003</v>
      </c>
      <c r="M48" s="1" t="str">
        <f t="shared" si="65"/>
        <v>2/2003</v>
      </c>
      <c r="N48" s="1" t="str">
        <f t="shared" si="65"/>
        <v>1/2004</v>
      </c>
      <c r="O48" s="1" t="str">
        <f t="shared" si="65"/>
        <v>2/2004</v>
      </c>
      <c r="P48" s="1" t="str">
        <f t="shared" si="65"/>
        <v>1/2005</v>
      </c>
      <c r="Q48" s="1" t="str">
        <f t="shared" si="65"/>
        <v>2/2005</v>
      </c>
      <c r="R48" s="1" t="str">
        <f t="shared" si="65"/>
        <v>1/2006</v>
      </c>
      <c r="S48" s="1" t="str">
        <f t="shared" si="65"/>
        <v>2/2006</v>
      </c>
      <c r="T48" s="1" t="str">
        <f t="shared" si="65"/>
        <v>1/2007</v>
      </c>
      <c r="U48" s="1" t="str">
        <f t="shared" si="65"/>
        <v>2/2007</v>
      </c>
      <c r="V48" s="1" t="str">
        <f t="shared" si="65"/>
        <v>1/2008</v>
      </c>
      <c r="W48" s="1" t="str">
        <f t="shared" si="65"/>
        <v>2/2008</v>
      </c>
      <c r="X48" s="1" t="str">
        <f t="shared" si="65"/>
        <v>1/2009</v>
      </c>
      <c r="Y48" s="1" t="str">
        <f t="shared" si="65"/>
        <v>2/2009</v>
      </c>
      <c r="Z48" s="1" t="str">
        <f t="shared" si="65"/>
        <v>1/2010</v>
      </c>
      <c r="AA48" s="1" t="str">
        <f t="shared" si="65"/>
        <v>2/2010</v>
      </c>
      <c r="AB48" s="1" t="str">
        <f t="shared" si="65"/>
        <v>1/2011</v>
      </c>
      <c r="AC48" s="1" t="str">
        <f t="shared" si="65"/>
        <v>2/2011</v>
      </c>
      <c r="AD48" s="1" t="str">
        <f t="shared" si="65"/>
        <v>1/2012</v>
      </c>
      <c r="AE48" s="1" t="str">
        <f t="shared" si="65"/>
        <v>2/2012</v>
      </c>
      <c r="AF48" s="1" t="str">
        <f t="shared" si="65"/>
        <v>1/2013</v>
      </c>
      <c r="AG48" s="1" t="str">
        <f t="shared" si="65"/>
        <v>2/2013</v>
      </c>
      <c r="AH48" s="1" t="str">
        <f t="shared" ref="AH48:AY48" si="66">AH2</f>
        <v>1/2014</v>
      </c>
      <c r="AI48" s="1" t="str">
        <f t="shared" si="66"/>
        <v>2/2014</v>
      </c>
      <c r="AJ48" s="1" t="str">
        <f t="shared" si="66"/>
        <v>1/2015</v>
      </c>
      <c r="AK48" s="1" t="str">
        <f t="shared" si="66"/>
        <v>2/2015</v>
      </c>
      <c r="AL48" s="1" t="str">
        <f t="shared" si="66"/>
        <v>1/2016</v>
      </c>
      <c r="AM48" s="1" t="str">
        <f t="shared" si="66"/>
        <v>2/2016</v>
      </c>
      <c r="AN48" s="1" t="str">
        <f t="shared" si="66"/>
        <v>1/2017</v>
      </c>
      <c r="AO48" s="1" t="str">
        <f t="shared" si="66"/>
        <v>2/2017</v>
      </c>
      <c r="AP48" s="1" t="str">
        <f t="shared" si="66"/>
        <v>1/2018</v>
      </c>
      <c r="AQ48" s="1" t="str">
        <f t="shared" si="66"/>
        <v>2/2018</v>
      </c>
      <c r="AR48" s="1" t="str">
        <f t="shared" si="66"/>
        <v>1/2019</v>
      </c>
      <c r="AS48" s="1" t="str">
        <f t="shared" si="66"/>
        <v>2/2019</v>
      </c>
      <c r="AT48" s="1" t="str">
        <f t="shared" si="66"/>
        <v>1/2020</v>
      </c>
      <c r="AU48" s="1" t="str">
        <f t="shared" si="66"/>
        <v>2/2020</v>
      </c>
      <c r="AV48" s="1" t="str">
        <f t="shared" si="66"/>
        <v>1/2021</v>
      </c>
      <c r="AW48" s="1" t="str">
        <f t="shared" si="66"/>
        <v>2/2021</v>
      </c>
      <c r="AX48" s="1" t="str">
        <f t="shared" si="66"/>
        <v>1/2022</v>
      </c>
      <c r="AY48" s="1" t="str">
        <f t="shared" si="66"/>
        <v>2/2022</v>
      </c>
    </row>
    <row r="49" spans="1:51" x14ac:dyDescent="0.2">
      <c r="A49" s="1" t="s">
        <v>7</v>
      </c>
      <c r="B49" s="1">
        <f>Naklady_puvodni_cleneni_do_2022!C21</f>
        <v>4342027.8547502272</v>
      </c>
      <c r="C49" s="1">
        <f>Naklady_puvodni_cleneni_do_2022!D21</f>
        <v>3731300.0663654921</v>
      </c>
      <c r="D49" s="1">
        <f>Naklady_puvodni_cleneni_do_2022!E21</f>
        <v>3676910.7672445523</v>
      </c>
      <c r="E49" s="1">
        <f>Naklady_puvodni_cleneni_do_2022!F21</f>
        <v>3184787.2327554477</v>
      </c>
      <c r="F49" s="1">
        <f>Naklady_puvodni_cleneni_do_2022!G21</f>
        <v>3686753.9471667819</v>
      </c>
      <c r="G49" s="1">
        <f>Naklady_puvodni_cleneni_do_2022!H21</f>
        <v>3691319.8528332184</v>
      </c>
      <c r="H49" s="1">
        <f>Naklady_puvodni_cleneni_do_2022!I21</f>
        <v>4322209</v>
      </c>
      <c r="I49" s="1">
        <f>Naklady_puvodni_cleneni_do_2022!J21</f>
        <v>4188036.6120000002</v>
      </c>
      <c r="J49" s="1">
        <f>Naklady_puvodni_cleneni_do_2022!K21</f>
        <v>5029040</v>
      </c>
      <c r="K49" s="1">
        <f>Naklady_puvodni_cleneni_do_2022!L21</f>
        <v>4925039</v>
      </c>
      <c r="L49" s="1">
        <f>Naklady_puvodni_cleneni_do_2022!M21</f>
        <v>5495170</v>
      </c>
      <c r="M49" s="1">
        <f>Naklady_puvodni_cleneni_do_2022!N21</f>
        <v>5433023.5801813081</v>
      </c>
      <c r="N49" s="1">
        <f>Naklady_puvodni_cleneni_do_2022!O21</f>
        <v>5809183</v>
      </c>
      <c r="O49" s="1">
        <f>Naklady_puvodni_cleneni_do_2022!P21</f>
        <v>5816278.5022200001</v>
      </c>
      <c r="P49" s="1">
        <f>Naklady_puvodni_cleneni_do_2022!Q21</f>
        <v>6331026</v>
      </c>
      <c r="Q49" s="1">
        <f>Naklady_puvodni_cleneni_do_2022!R21</f>
        <v>6028037.8334999997</v>
      </c>
      <c r="R49" s="1">
        <f>Naklady_puvodni_cleneni_do_2022!S21</f>
        <v>7116494</v>
      </c>
      <c r="S49" s="1">
        <f>Naklady_puvodni_cleneni_do_2022!T21</f>
        <v>6876376.8996262318</v>
      </c>
      <c r="T49" s="1">
        <f>Naklady_puvodni_cleneni_do_2022!U21</f>
        <v>6706276</v>
      </c>
      <c r="U49" s="1">
        <f>Naklady_puvodni_cleneni_do_2022!V21</f>
        <v>6734099</v>
      </c>
      <c r="V49" s="1">
        <f>Naklady_puvodni_cleneni_do_2022!W21</f>
        <v>7539731.1804400003</v>
      </c>
      <c r="W49" s="1">
        <f>Naklady_puvodni_cleneni_do_2022!X21</f>
        <v>7324007.8195599997</v>
      </c>
      <c r="X49" s="1">
        <f>Naklady_puvodni_cleneni_do_2022!Y21</f>
        <v>8145205</v>
      </c>
      <c r="Y49" s="1">
        <f>Naklady_puvodni_cleneni_do_2022!Z21</f>
        <v>8160835</v>
      </c>
      <c r="Z49" s="1">
        <f>Naklady_puvodni_cleneni_do_2022!AA21</f>
        <v>8321494</v>
      </c>
      <c r="AA49" s="1">
        <f>Naklady_puvodni_cleneni_do_2022!AB21</f>
        <v>9138261</v>
      </c>
      <c r="AB49" s="1">
        <f>Naklady_puvodni_cleneni_do_2022!AC21</f>
        <v>9328030</v>
      </c>
      <c r="AC49" s="1">
        <f>Naklady_puvodni_cleneni_do_2022!AD21</f>
        <v>9396413</v>
      </c>
      <c r="AD49" s="1">
        <f>Naklady_puvodni_cleneni_do_2022!AE21</f>
        <v>9241101</v>
      </c>
      <c r="AE49" s="1">
        <f>Naklady_puvodni_cleneni_do_2022!AF21</f>
        <v>9519860</v>
      </c>
      <c r="AF49" s="1">
        <f>Naklady_puvodni_cleneni_do_2022!AG21</f>
        <v>9196588</v>
      </c>
      <c r="AG49" s="1">
        <f>Naklady_puvodni_cleneni_do_2022!AH21</f>
        <v>10001827</v>
      </c>
      <c r="AH49" s="1">
        <f>Naklady_puvodni_cleneni_do_2022!AI21</f>
        <v>9666998</v>
      </c>
      <c r="AI49" s="1">
        <f>Naklady_puvodni_cleneni_do_2022!AJ21</f>
        <v>10437312</v>
      </c>
      <c r="AJ49" s="1">
        <f>Naklady_puvodni_cleneni_do_2022!AK21</f>
        <v>10323302</v>
      </c>
      <c r="AK49" s="1">
        <f>Naklady_puvodni_cleneni_do_2022!AL21</f>
        <v>10857585</v>
      </c>
      <c r="AL49" s="1">
        <f>Naklady_puvodni_cleneni_do_2022!AM21</f>
        <v>11176698</v>
      </c>
      <c r="AM49" s="1">
        <f>Naklady_puvodni_cleneni_do_2022!AN21</f>
        <v>12187566</v>
      </c>
      <c r="AN49" s="1">
        <f>Naklady_puvodni_cleneni_do_2022!AO21</f>
        <v>11749932</v>
      </c>
      <c r="AO49" s="1">
        <f>Naklady_puvodni_cleneni_do_2022!AP21</f>
        <v>12788960</v>
      </c>
      <c r="AP49" s="1">
        <f>Naklady_puvodni_cleneni_do_2022!AQ21</f>
        <v>12029509.23882</v>
      </c>
      <c r="AQ49" s="1">
        <f>Naklady_puvodni_cleneni_do_2022!AR21</f>
        <v>13369883.48347</v>
      </c>
      <c r="AR49" s="1">
        <f>Naklady_puvodni_cleneni_do_2022!AS21</f>
        <v>13166200.210000001</v>
      </c>
      <c r="AS49" s="1">
        <f>Naklady_puvodni_cleneni_do_2022!AT21</f>
        <v>15981373.352370001</v>
      </c>
      <c r="AT49" s="1">
        <f>Naklady_puvodni_cleneni_do_2022!AU21</f>
        <v>14672054.18</v>
      </c>
      <c r="AU49" s="1">
        <f>Naklady_puvodni_cleneni_do_2022!AW21</f>
        <v>19366920.82</v>
      </c>
      <c r="AV49" s="1">
        <f>Naklady_puvodni_cleneni_do_2022!AX21</f>
        <v>16719099.468119999</v>
      </c>
      <c r="AW49" s="1">
        <f>Naklady_puvodni_cleneni_do_2022!AY21</f>
        <v>17740569.858339999</v>
      </c>
      <c r="AX49" s="1">
        <f>Naklady_puvodni_cleneni_do_2022!AZ21</f>
        <v>17859040.789999999</v>
      </c>
      <c r="AY49" s="1">
        <f>Naklady_puvodni_cleneni_do_2022!BA21</f>
        <v>20609747.66322</v>
      </c>
    </row>
    <row r="51" spans="1:51" ht="15.75" x14ac:dyDescent="0.25">
      <c r="A51" s="22" t="s">
        <v>91</v>
      </c>
    </row>
    <row r="52" spans="1:51" x14ac:dyDescent="0.2">
      <c r="B52" s="1" t="str">
        <f t="shared" ref="B52:AG52" si="67">B2</f>
        <v>1/1998</v>
      </c>
      <c r="C52" s="1" t="str">
        <f t="shared" si="67"/>
        <v>2/1998</v>
      </c>
      <c r="D52" s="1" t="str">
        <f t="shared" si="67"/>
        <v>1/1999</v>
      </c>
      <c r="E52" s="1" t="str">
        <f t="shared" si="67"/>
        <v>2/1999</v>
      </c>
      <c r="F52" s="1" t="str">
        <f t="shared" si="67"/>
        <v>1/2000</v>
      </c>
      <c r="G52" s="1" t="str">
        <f t="shared" si="67"/>
        <v>2/2000</v>
      </c>
      <c r="H52" s="1" t="str">
        <f t="shared" si="67"/>
        <v>1/2001</v>
      </c>
      <c r="I52" s="1" t="str">
        <f t="shared" si="67"/>
        <v>2/2001</v>
      </c>
      <c r="J52" s="1" t="str">
        <f t="shared" si="67"/>
        <v>1/2002</v>
      </c>
      <c r="K52" s="1" t="str">
        <f t="shared" si="67"/>
        <v>2/2002</v>
      </c>
      <c r="L52" s="1" t="str">
        <f t="shared" si="67"/>
        <v>1/2003</v>
      </c>
      <c r="M52" s="1" t="str">
        <f t="shared" si="67"/>
        <v>2/2003</v>
      </c>
      <c r="N52" s="1" t="str">
        <f t="shared" si="67"/>
        <v>1/2004</v>
      </c>
      <c r="O52" s="1" t="str">
        <f t="shared" si="67"/>
        <v>2/2004</v>
      </c>
      <c r="P52" s="1" t="str">
        <f t="shared" si="67"/>
        <v>1/2005</v>
      </c>
      <c r="Q52" s="1" t="str">
        <f t="shared" si="67"/>
        <v>2/2005</v>
      </c>
      <c r="R52" s="1" t="str">
        <f t="shared" si="67"/>
        <v>1/2006</v>
      </c>
      <c r="S52" s="1" t="str">
        <f t="shared" si="67"/>
        <v>2/2006</v>
      </c>
      <c r="T52" s="1" t="str">
        <f t="shared" si="67"/>
        <v>1/2007</v>
      </c>
      <c r="U52" s="1" t="str">
        <f t="shared" si="67"/>
        <v>2/2007</v>
      </c>
      <c r="V52" s="1" t="str">
        <f t="shared" si="67"/>
        <v>1/2008</v>
      </c>
      <c r="W52" s="1" t="str">
        <f t="shared" si="67"/>
        <v>2/2008</v>
      </c>
      <c r="X52" s="1" t="str">
        <f t="shared" si="67"/>
        <v>1/2009</v>
      </c>
      <c r="Y52" s="1" t="str">
        <f t="shared" si="67"/>
        <v>2/2009</v>
      </c>
      <c r="Z52" s="1" t="str">
        <f t="shared" si="67"/>
        <v>1/2010</v>
      </c>
      <c r="AA52" s="1" t="str">
        <f t="shared" si="67"/>
        <v>2/2010</v>
      </c>
      <c r="AB52" s="1" t="str">
        <f t="shared" si="67"/>
        <v>1/2011</v>
      </c>
      <c r="AC52" s="1" t="str">
        <f t="shared" si="67"/>
        <v>2/2011</v>
      </c>
      <c r="AD52" s="1" t="str">
        <f t="shared" si="67"/>
        <v>1/2012</v>
      </c>
      <c r="AE52" s="1" t="str">
        <f t="shared" si="67"/>
        <v>2/2012</v>
      </c>
      <c r="AF52" s="1" t="str">
        <f t="shared" si="67"/>
        <v>1/2013</v>
      </c>
      <c r="AG52" s="1" t="str">
        <f t="shared" si="67"/>
        <v>2/2013</v>
      </c>
      <c r="AH52" s="1" t="str">
        <f t="shared" ref="AH52:AY52" si="68">AH2</f>
        <v>1/2014</v>
      </c>
      <c r="AI52" s="1" t="str">
        <f t="shared" si="68"/>
        <v>2/2014</v>
      </c>
      <c r="AJ52" s="1" t="str">
        <f t="shared" si="68"/>
        <v>1/2015</v>
      </c>
      <c r="AK52" s="1" t="str">
        <f t="shared" si="68"/>
        <v>2/2015</v>
      </c>
      <c r="AL52" s="1" t="str">
        <f t="shared" si="68"/>
        <v>1/2016</v>
      </c>
      <c r="AM52" s="1" t="str">
        <f t="shared" si="68"/>
        <v>2/2016</v>
      </c>
      <c r="AN52" s="1" t="str">
        <f t="shared" si="68"/>
        <v>1/2017</v>
      </c>
      <c r="AO52" s="1" t="str">
        <f t="shared" si="68"/>
        <v>2/2017</v>
      </c>
      <c r="AP52" s="1" t="str">
        <f t="shared" si="68"/>
        <v>1/2018</v>
      </c>
      <c r="AQ52" s="1" t="str">
        <f t="shared" si="68"/>
        <v>2/2018</v>
      </c>
      <c r="AR52" s="1" t="str">
        <f t="shared" si="68"/>
        <v>1/2019</v>
      </c>
      <c r="AS52" s="1" t="str">
        <f t="shared" si="68"/>
        <v>2/2019</v>
      </c>
      <c r="AT52" s="1" t="str">
        <f t="shared" si="68"/>
        <v>1/2020</v>
      </c>
      <c r="AU52" s="1" t="str">
        <f t="shared" si="68"/>
        <v>2/2020</v>
      </c>
      <c r="AV52" s="1" t="str">
        <f t="shared" si="68"/>
        <v>1/2021</v>
      </c>
      <c r="AW52" s="1" t="str">
        <f t="shared" si="68"/>
        <v>2/2021</v>
      </c>
      <c r="AX52" s="1" t="str">
        <f t="shared" si="68"/>
        <v>1/2022</v>
      </c>
      <c r="AY52" s="1" t="str">
        <f t="shared" si="68"/>
        <v>2/2022</v>
      </c>
    </row>
    <row r="53" spans="1:51" x14ac:dyDescent="0.2">
      <c r="A53" s="1" t="s">
        <v>92</v>
      </c>
      <c r="B53" s="1">
        <f>Naklady_puvodni_cleneni_do_2022!C13</f>
        <v>0</v>
      </c>
      <c r="C53" s="1">
        <f>Naklady_puvodni_cleneni_do_2022!D13</f>
        <v>0</v>
      </c>
      <c r="D53" s="1">
        <f>Naklady_puvodni_cleneni_do_2022!E13</f>
        <v>0</v>
      </c>
      <c r="E53" s="1">
        <f>Naklady_puvodni_cleneni_do_2022!F13</f>
        <v>0</v>
      </c>
      <c r="F53" s="1">
        <f>Naklady_puvodni_cleneni_do_2022!G13</f>
        <v>0</v>
      </c>
      <c r="G53" s="1">
        <f>Naklady_puvodni_cleneni_do_2022!H13</f>
        <v>0</v>
      </c>
      <c r="H53" s="1">
        <f>Naklady_puvodni_cleneni_do_2022!I13</f>
        <v>0</v>
      </c>
      <c r="I53" s="1">
        <f>Naklady_puvodni_cleneni_do_2022!J13</f>
        <v>0</v>
      </c>
      <c r="J53" s="1">
        <f>Naklady_puvodni_cleneni_do_2022!K13</f>
        <v>0</v>
      </c>
      <c r="K53" s="1">
        <f>Naklady_puvodni_cleneni_do_2022!L13</f>
        <v>0</v>
      </c>
      <c r="L53" s="1">
        <f>Naklady_puvodni_cleneni_do_2022!M13</f>
        <v>0</v>
      </c>
      <c r="M53" s="1">
        <f>Naklady_puvodni_cleneni_do_2022!N13</f>
        <v>0</v>
      </c>
      <c r="N53" s="1">
        <f>Naklady_puvodni_cleneni_do_2022!O13</f>
        <v>0</v>
      </c>
      <c r="O53" s="1">
        <f>Naklady_puvodni_cleneni_do_2022!P13</f>
        <v>0</v>
      </c>
      <c r="P53" s="1">
        <f>Naklady_puvodni_cleneni_do_2022!Q13</f>
        <v>0</v>
      </c>
      <c r="Q53" s="1">
        <f>Naklady_puvodni_cleneni_do_2022!R13</f>
        <v>0</v>
      </c>
      <c r="R53" s="1">
        <f>Naklady_puvodni_cleneni_do_2022!S13</f>
        <v>0</v>
      </c>
      <c r="S53" s="1">
        <f>Naklady_puvodni_cleneni_do_2022!T13</f>
        <v>0</v>
      </c>
      <c r="T53" s="1">
        <f>Naklady_puvodni_cleneni_do_2022!U13</f>
        <v>1266888</v>
      </c>
      <c r="U53" s="1">
        <f>Naklady_puvodni_cleneni_do_2022!V13</f>
        <v>1206960</v>
      </c>
      <c r="V53" s="1">
        <f>Naklady_puvodni_cleneni_do_2022!W13</f>
        <v>1364597.1005599999</v>
      </c>
      <c r="W53" s="1">
        <f>Naklady_puvodni_cleneni_do_2022!X13</f>
        <v>1617440.8994400001</v>
      </c>
      <c r="X53" s="1">
        <f>Naklady_puvodni_cleneni_do_2022!Y13</f>
        <v>1474589</v>
      </c>
      <c r="Y53" s="1">
        <f>Naklady_puvodni_cleneni_do_2022!Z13</f>
        <v>1256738</v>
      </c>
      <c r="Z53" s="1">
        <f>Naklady_puvodni_cleneni_do_2022!AA13</f>
        <v>1455205</v>
      </c>
      <c r="AA53" s="1">
        <f>Naklady_puvodni_cleneni_do_2022!AB13</f>
        <v>1453989</v>
      </c>
      <c r="AB53" s="1">
        <f>Naklady_puvodni_cleneni_do_2022!AC13</f>
        <v>1504708</v>
      </c>
      <c r="AC53" s="1">
        <f>Naklady_puvodni_cleneni_do_2022!AD13</f>
        <v>1552649</v>
      </c>
      <c r="AD53" s="1">
        <f>Naklady_puvodni_cleneni_do_2022!AE13</f>
        <v>1473843</v>
      </c>
      <c r="AE53" s="1">
        <f>Naklady_puvodni_cleneni_do_2022!AF13</f>
        <v>1849901</v>
      </c>
      <c r="AF53" s="1">
        <f>Naklady_puvodni_cleneni_do_2022!AG13</f>
        <v>1569918</v>
      </c>
      <c r="AG53" s="1">
        <f>Naklady_puvodni_cleneni_do_2022!AH13</f>
        <v>1802145</v>
      </c>
      <c r="AH53" s="1">
        <f>Naklady_puvodni_cleneni_do_2022!AI13</f>
        <v>1683991</v>
      </c>
      <c r="AI53" s="1">
        <f>Naklady_puvodni_cleneni_do_2022!AJ13</f>
        <v>1778949</v>
      </c>
      <c r="AJ53" s="1">
        <f>Naklady_puvodni_cleneni_do_2022!AK13</f>
        <v>1709287</v>
      </c>
      <c r="AK53" s="1">
        <f>Naklady_puvodni_cleneni_do_2022!AL13</f>
        <v>1790014</v>
      </c>
      <c r="AL53" s="1">
        <f>Naklady_puvodni_cleneni_do_2022!AM13</f>
        <v>1813653</v>
      </c>
      <c r="AM53" s="1">
        <f>Naklady_puvodni_cleneni_do_2022!AN13</f>
        <v>1951933</v>
      </c>
      <c r="AN53" s="1">
        <f>Naklady_puvodni_cleneni_do_2022!AO13</f>
        <v>1844263</v>
      </c>
      <c r="AO53" s="1">
        <f>Naklady_puvodni_cleneni_do_2022!AP13</f>
        <v>2068103</v>
      </c>
      <c r="AP53" s="1">
        <f>Naklady_puvodni_cleneni_do_2022!AQ13</f>
        <v>1898617.66472</v>
      </c>
      <c r="AQ53" s="1">
        <f>Naklady_puvodni_cleneni_do_2022!AR13</f>
        <v>2121242.67337</v>
      </c>
      <c r="AR53" s="1">
        <f>Naklady_puvodni_cleneni_do_2022!AS13</f>
        <v>1994638.47</v>
      </c>
      <c r="AS53" s="1">
        <f>Naklady_puvodni_cleneni_do_2022!AT13</f>
        <v>2350430.8055699999</v>
      </c>
      <c r="AT53" s="1">
        <f>Naklady_puvodni_cleneni_do_2022!AU13</f>
        <v>2286289.89</v>
      </c>
      <c r="AU53" s="1">
        <f>Naklady_puvodni_cleneni_do_2022!AW13</f>
        <v>3011330.1100000003</v>
      </c>
      <c r="AV53" s="1">
        <f>Naklady_puvodni_cleneni_do_2022!AX13</f>
        <v>2492907.4468800002</v>
      </c>
      <c r="AW53" s="1">
        <f>Naklady_puvodni_cleneni_do_2022!AY13</f>
        <v>2558420.395</v>
      </c>
      <c r="AX53" s="1">
        <f>Naklady_puvodni_cleneni_do_2022!AZ13</f>
        <v>2718673.43</v>
      </c>
      <c r="AY53" s="1">
        <f>Naklady_puvodni_cleneni_do_2022!BA13</f>
        <v>2903651.5548999999</v>
      </c>
    </row>
    <row r="55" spans="1:51" ht="15.75" x14ac:dyDescent="0.25">
      <c r="A55" s="22" t="s">
        <v>54</v>
      </c>
    </row>
    <row r="56" spans="1:51" x14ac:dyDescent="0.2">
      <c r="B56" s="1" t="str">
        <f t="shared" ref="B56:AG56" si="69">B2</f>
        <v>1/1998</v>
      </c>
      <c r="C56" s="1" t="str">
        <f t="shared" si="69"/>
        <v>2/1998</v>
      </c>
      <c r="D56" s="1" t="str">
        <f t="shared" si="69"/>
        <v>1/1999</v>
      </c>
      <c r="E56" s="1" t="str">
        <f t="shared" si="69"/>
        <v>2/1999</v>
      </c>
      <c r="F56" s="1" t="str">
        <f t="shared" si="69"/>
        <v>1/2000</v>
      </c>
      <c r="G56" s="1" t="str">
        <f t="shared" si="69"/>
        <v>2/2000</v>
      </c>
      <c r="H56" s="1" t="str">
        <f t="shared" si="69"/>
        <v>1/2001</v>
      </c>
      <c r="I56" s="1" t="str">
        <f t="shared" si="69"/>
        <v>2/2001</v>
      </c>
      <c r="J56" s="1" t="str">
        <f t="shared" si="69"/>
        <v>1/2002</v>
      </c>
      <c r="K56" s="1" t="str">
        <f t="shared" si="69"/>
        <v>2/2002</v>
      </c>
      <c r="L56" s="1" t="str">
        <f t="shared" si="69"/>
        <v>1/2003</v>
      </c>
      <c r="M56" s="1" t="str">
        <f t="shared" si="69"/>
        <v>2/2003</v>
      </c>
      <c r="N56" s="1" t="str">
        <f t="shared" si="69"/>
        <v>1/2004</v>
      </c>
      <c r="O56" s="1" t="str">
        <f t="shared" si="69"/>
        <v>2/2004</v>
      </c>
      <c r="P56" s="1" t="str">
        <f t="shared" si="69"/>
        <v>1/2005</v>
      </c>
      <c r="Q56" s="1" t="str">
        <f t="shared" si="69"/>
        <v>2/2005</v>
      </c>
      <c r="R56" s="1" t="str">
        <f t="shared" si="69"/>
        <v>1/2006</v>
      </c>
      <c r="S56" s="1" t="str">
        <f t="shared" si="69"/>
        <v>2/2006</v>
      </c>
      <c r="T56" s="1" t="str">
        <f t="shared" si="69"/>
        <v>1/2007</v>
      </c>
      <c r="U56" s="1" t="str">
        <f t="shared" si="69"/>
        <v>2/2007</v>
      </c>
      <c r="V56" s="1" t="str">
        <f t="shared" si="69"/>
        <v>1/2008</v>
      </c>
      <c r="W56" s="1" t="str">
        <f t="shared" si="69"/>
        <v>2/2008</v>
      </c>
      <c r="X56" s="1" t="str">
        <f t="shared" si="69"/>
        <v>1/2009</v>
      </c>
      <c r="Y56" s="1" t="str">
        <f t="shared" si="69"/>
        <v>2/2009</v>
      </c>
      <c r="Z56" s="1" t="str">
        <f t="shared" si="69"/>
        <v>1/2010</v>
      </c>
      <c r="AA56" s="1" t="str">
        <f t="shared" si="69"/>
        <v>2/2010</v>
      </c>
      <c r="AB56" s="1" t="str">
        <f t="shared" si="69"/>
        <v>1/2011</v>
      </c>
      <c r="AC56" s="1" t="str">
        <f t="shared" si="69"/>
        <v>2/2011</v>
      </c>
      <c r="AD56" s="1" t="str">
        <f t="shared" si="69"/>
        <v>1/2012</v>
      </c>
      <c r="AE56" s="1" t="str">
        <f t="shared" si="69"/>
        <v>2/2012</v>
      </c>
      <c r="AF56" s="1" t="str">
        <f t="shared" si="69"/>
        <v>1/2013</v>
      </c>
      <c r="AG56" s="1" t="str">
        <f t="shared" si="69"/>
        <v>2/2013</v>
      </c>
      <c r="AH56" s="1" t="str">
        <f t="shared" ref="AH56:AY56" si="70">AH2</f>
        <v>1/2014</v>
      </c>
      <c r="AI56" s="1" t="str">
        <f t="shared" si="70"/>
        <v>2/2014</v>
      </c>
      <c r="AJ56" s="1" t="str">
        <f t="shared" si="70"/>
        <v>1/2015</v>
      </c>
      <c r="AK56" s="1" t="str">
        <f t="shared" si="70"/>
        <v>2/2015</v>
      </c>
      <c r="AL56" s="1" t="str">
        <f t="shared" si="70"/>
        <v>1/2016</v>
      </c>
      <c r="AM56" s="1" t="str">
        <f t="shared" si="70"/>
        <v>2/2016</v>
      </c>
      <c r="AN56" s="1" t="str">
        <f t="shared" si="70"/>
        <v>1/2017</v>
      </c>
      <c r="AO56" s="1" t="str">
        <f t="shared" si="70"/>
        <v>2/2017</v>
      </c>
      <c r="AP56" s="1" t="str">
        <f t="shared" si="70"/>
        <v>1/2018</v>
      </c>
      <c r="AQ56" s="1" t="str">
        <f t="shared" si="70"/>
        <v>2/2018</v>
      </c>
      <c r="AR56" s="1" t="str">
        <f t="shared" si="70"/>
        <v>1/2019</v>
      </c>
      <c r="AS56" s="1" t="str">
        <f t="shared" si="70"/>
        <v>2/2019</v>
      </c>
      <c r="AT56" s="1" t="str">
        <f t="shared" si="70"/>
        <v>1/2020</v>
      </c>
      <c r="AU56" s="1" t="str">
        <f t="shared" si="70"/>
        <v>2/2020</v>
      </c>
      <c r="AV56" s="1" t="str">
        <f t="shared" si="70"/>
        <v>1/2021</v>
      </c>
      <c r="AW56" s="1" t="str">
        <f t="shared" si="70"/>
        <v>2/2021</v>
      </c>
      <c r="AX56" s="1" t="str">
        <f t="shared" si="70"/>
        <v>1/2022</v>
      </c>
      <c r="AY56" s="1" t="str">
        <f t="shared" si="70"/>
        <v>2/2022</v>
      </c>
    </row>
    <row r="57" spans="1:51" x14ac:dyDescent="0.2">
      <c r="A57" s="1" t="s">
        <v>8</v>
      </c>
      <c r="B57" s="1">
        <f>Naklady_puvodni_cleneni_do_2022!C15</f>
        <v>951360.60557197779</v>
      </c>
      <c r="C57" s="1">
        <f>Naklady_puvodni_cleneni_do_2022!D15</f>
        <v>1333513.6760054822</v>
      </c>
      <c r="D57" s="1">
        <f>Naklady_puvodni_cleneni_do_2022!E15</f>
        <v>1792866.3635015192</v>
      </c>
      <c r="E57" s="1">
        <f>Naklady_puvodni_cleneni_do_2022!F15</f>
        <v>1771693.6364984808</v>
      </c>
      <c r="F57" s="1">
        <f>Naklady_puvodni_cleneni_do_2022!G15</f>
        <v>1999193.0213804683</v>
      </c>
      <c r="G57" s="1">
        <f>Naklady_puvodni_cleneni_do_2022!H15</f>
        <v>1833052.1986195317</v>
      </c>
      <c r="H57" s="1">
        <f>Naklady_puvodni_cleneni_do_2022!I15</f>
        <v>1911565.4249652298</v>
      </c>
      <c r="I57" s="1">
        <f>Naklady_puvodni_cleneni_do_2022!J15</f>
        <v>2098621.1639999999</v>
      </c>
      <c r="J57" s="1">
        <f>Naklady_puvodni_cleneni_do_2022!K15</f>
        <v>2258487</v>
      </c>
      <c r="K57" s="1">
        <f>Naklady_puvodni_cleneni_do_2022!L15</f>
        <v>2368869</v>
      </c>
      <c r="L57" s="1">
        <f>Naklady_puvodni_cleneni_do_2022!M15</f>
        <v>2612247</v>
      </c>
      <c r="M57" s="1">
        <f>Naklady_puvodni_cleneni_do_2022!N15</f>
        <v>2780674.1022300003</v>
      </c>
      <c r="N57" s="1">
        <f>Naklady_puvodni_cleneni_do_2022!O15</f>
        <v>3077868.0317500001</v>
      </c>
      <c r="O57" s="1">
        <f>Naklady_puvodni_cleneni_do_2022!P15</f>
        <v>3108307.9867199999</v>
      </c>
      <c r="P57" s="1">
        <f>Naklady_puvodni_cleneni_do_2022!Q15</f>
        <v>3434597</v>
      </c>
      <c r="Q57" s="1">
        <f>Naklady_puvodni_cleneni_do_2022!R15</f>
        <v>3286831.4321699999</v>
      </c>
      <c r="R57" s="1">
        <f>Naklady_puvodni_cleneni_do_2022!S15</f>
        <v>3465413</v>
      </c>
      <c r="S57" s="1">
        <f>Naklady_puvodni_cleneni_do_2022!T15</f>
        <v>3050445</v>
      </c>
      <c r="T57" s="1">
        <f>Naklady_puvodni_cleneni_do_2022!U15</f>
        <v>3098816</v>
      </c>
      <c r="U57" s="1">
        <f>Naklady_puvodni_cleneni_do_2022!V15</f>
        <v>3532812</v>
      </c>
      <c r="V57" s="1">
        <f>Naklady_puvodni_cleneni_do_2022!W15</f>
        <v>3729701</v>
      </c>
      <c r="W57" s="1">
        <f>Naklady_puvodni_cleneni_do_2022!X15</f>
        <v>3657618</v>
      </c>
      <c r="X57" s="1">
        <f>Naklady_puvodni_cleneni_do_2022!Y15</f>
        <v>4413940</v>
      </c>
      <c r="Y57" s="1">
        <f>Naklady_puvodni_cleneni_do_2022!Z15</f>
        <v>4513136</v>
      </c>
      <c r="Z57" s="1">
        <f>Naklady_puvodni_cleneni_do_2022!AA15</f>
        <v>4326547</v>
      </c>
      <c r="AA57" s="1">
        <f>Naklady_puvodni_cleneni_do_2022!AB15</f>
        <v>3866944</v>
      </c>
      <c r="AB57" s="1">
        <f>Naklady_puvodni_cleneni_do_2022!AC15</f>
        <v>4063135</v>
      </c>
      <c r="AC57" s="1">
        <f>Naklady_puvodni_cleneni_do_2022!AD15</f>
        <v>4265403</v>
      </c>
      <c r="AD57" s="1">
        <f>Naklady_puvodni_cleneni_do_2022!AE15</f>
        <v>4143662</v>
      </c>
      <c r="AE57" s="1">
        <f>Naklady_puvodni_cleneni_do_2022!AF15</f>
        <v>4497329</v>
      </c>
      <c r="AF57" s="1">
        <f>Naklady_puvodni_cleneni_do_2022!AG15</f>
        <v>4149870</v>
      </c>
      <c r="AG57" s="1">
        <f>Naklady_puvodni_cleneni_do_2022!AH15</f>
        <v>4583988</v>
      </c>
      <c r="AH57" s="1">
        <f>Naklady_puvodni_cleneni_do_2022!AI15</f>
        <v>4582363</v>
      </c>
      <c r="AI57" s="1">
        <f>Naklady_puvodni_cleneni_do_2022!AJ15</f>
        <v>5026231</v>
      </c>
      <c r="AJ57" s="1">
        <f>Naklady_puvodni_cleneni_do_2022!AK15</f>
        <v>4604082</v>
      </c>
      <c r="AK57" s="1">
        <f>Naklady_puvodni_cleneni_do_2022!AL15</f>
        <v>4936113</v>
      </c>
      <c r="AL57" s="1">
        <f>Naklady_puvodni_cleneni_do_2022!AM15</f>
        <v>4736350</v>
      </c>
      <c r="AM57" s="1">
        <f>Naklady_puvodni_cleneni_do_2022!AN15</f>
        <v>5249339</v>
      </c>
      <c r="AN57" s="1">
        <f>Naklady_puvodni_cleneni_do_2022!AO15</f>
        <v>4859109</v>
      </c>
      <c r="AO57" s="1">
        <f>Naklady_puvodni_cleneni_do_2022!AP15</f>
        <v>5595234</v>
      </c>
      <c r="AP57" s="1">
        <f>Naklady_puvodni_cleneni_do_2022!AQ15</f>
        <v>5209511.5781300003</v>
      </c>
      <c r="AQ57" s="1">
        <f>Naklady_puvodni_cleneni_do_2022!AR15</f>
        <v>5869201.7349700006</v>
      </c>
      <c r="AR57" s="1">
        <f>Naklady_puvodni_cleneni_do_2022!AS15</f>
        <v>5400494.6699999999</v>
      </c>
      <c r="AS57" s="1">
        <f>Naklady_puvodni_cleneni_do_2022!AT15</f>
        <v>6256669.7422500011</v>
      </c>
      <c r="AT57" s="1">
        <f>Naklady_puvodni_cleneni_do_2022!AU15</f>
        <v>5996238.6600000001</v>
      </c>
      <c r="AU57" s="1">
        <f>Naklady_puvodni_cleneni_do_2022!AW15</f>
        <v>9924210.3399999999</v>
      </c>
      <c r="AV57" s="1">
        <f>Naklady_puvodni_cleneni_do_2022!AX15</f>
        <v>8686770.8524500001</v>
      </c>
      <c r="AW57" s="1">
        <f>Naklady_puvodni_cleneni_do_2022!AY15</f>
        <v>10104919.04077</v>
      </c>
      <c r="AX57" s="1">
        <f>Naklady_puvodni_cleneni_do_2022!AZ15</f>
        <v>9372268.9399999995</v>
      </c>
      <c r="AY57" s="1">
        <f>Naklady_puvodni_cleneni_do_2022!BA15</f>
        <v>8675190.2564499993</v>
      </c>
    </row>
    <row r="59" spans="1:51" ht="15.75" x14ac:dyDescent="0.25">
      <c r="A59" s="22" t="s">
        <v>55</v>
      </c>
    </row>
    <row r="60" spans="1:51" x14ac:dyDescent="0.2">
      <c r="B60" s="1" t="str">
        <f t="shared" ref="B60:AG60" si="71">B2</f>
        <v>1/1998</v>
      </c>
      <c r="C60" s="1" t="str">
        <f t="shared" si="71"/>
        <v>2/1998</v>
      </c>
      <c r="D60" s="1" t="str">
        <f t="shared" si="71"/>
        <v>1/1999</v>
      </c>
      <c r="E60" s="1" t="str">
        <f t="shared" si="71"/>
        <v>2/1999</v>
      </c>
      <c r="F60" s="1" t="str">
        <f t="shared" si="71"/>
        <v>1/2000</v>
      </c>
      <c r="G60" s="1" t="str">
        <f t="shared" si="71"/>
        <v>2/2000</v>
      </c>
      <c r="H60" s="1" t="str">
        <f t="shared" si="71"/>
        <v>1/2001</v>
      </c>
      <c r="I60" s="1" t="str">
        <f t="shared" si="71"/>
        <v>2/2001</v>
      </c>
      <c r="J60" s="1" t="str">
        <f t="shared" si="71"/>
        <v>1/2002</v>
      </c>
      <c r="K60" s="1" t="str">
        <f t="shared" si="71"/>
        <v>2/2002</v>
      </c>
      <c r="L60" s="1" t="str">
        <f t="shared" si="71"/>
        <v>1/2003</v>
      </c>
      <c r="M60" s="1" t="str">
        <f t="shared" si="71"/>
        <v>2/2003</v>
      </c>
      <c r="N60" s="1" t="str">
        <f t="shared" si="71"/>
        <v>1/2004</v>
      </c>
      <c r="O60" s="1" t="str">
        <f t="shared" si="71"/>
        <v>2/2004</v>
      </c>
      <c r="P60" s="1" t="str">
        <f t="shared" si="71"/>
        <v>1/2005</v>
      </c>
      <c r="Q60" s="1" t="str">
        <f t="shared" si="71"/>
        <v>2/2005</v>
      </c>
      <c r="R60" s="1" t="str">
        <f t="shared" si="71"/>
        <v>1/2006</v>
      </c>
      <c r="S60" s="1" t="str">
        <f t="shared" si="71"/>
        <v>2/2006</v>
      </c>
      <c r="T60" s="1" t="str">
        <f t="shared" si="71"/>
        <v>1/2007</v>
      </c>
      <c r="U60" s="1" t="str">
        <f t="shared" si="71"/>
        <v>2/2007</v>
      </c>
      <c r="V60" s="1" t="str">
        <f t="shared" si="71"/>
        <v>1/2008</v>
      </c>
      <c r="W60" s="1" t="str">
        <f t="shared" si="71"/>
        <v>2/2008</v>
      </c>
      <c r="X60" s="1" t="str">
        <f t="shared" si="71"/>
        <v>1/2009</v>
      </c>
      <c r="Y60" s="1" t="str">
        <f t="shared" si="71"/>
        <v>2/2009</v>
      </c>
      <c r="Z60" s="1" t="str">
        <f t="shared" si="71"/>
        <v>1/2010</v>
      </c>
      <c r="AA60" s="1" t="str">
        <f t="shared" si="71"/>
        <v>2/2010</v>
      </c>
      <c r="AB60" s="1" t="str">
        <f t="shared" si="71"/>
        <v>1/2011</v>
      </c>
      <c r="AC60" s="1" t="str">
        <f t="shared" si="71"/>
        <v>2/2011</v>
      </c>
      <c r="AD60" s="1" t="str">
        <f t="shared" si="71"/>
        <v>1/2012</v>
      </c>
      <c r="AE60" s="1" t="str">
        <f t="shared" si="71"/>
        <v>2/2012</v>
      </c>
      <c r="AF60" s="1" t="str">
        <f t="shared" si="71"/>
        <v>1/2013</v>
      </c>
      <c r="AG60" s="1" t="str">
        <f t="shared" si="71"/>
        <v>2/2013</v>
      </c>
      <c r="AH60" s="1" t="str">
        <f t="shared" ref="AH60:AY60" si="72">AH2</f>
        <v>1/2014</v>
      </c>
      <c r="AI60" s="1" t="str">
        <f t="shared" si="72"/>
        <v>2/2014</v>
      </c>
      <c r="AJ60" s="1" t="str">
        <f t="shared" si="72"/>
        <v>1/2015</v>
      </c>
      <c r="AK60" s="1" t="str">
        <f t="shared" si="72"/>
        <v>2/2015</v>
      </c>
      <c r="AL60" s="1" t="str">
        <f t="shared" si="72"/>
        <v>1/2016</v>
      </c>
      <c r="AM60" s="1" t="str">
        <f t="shared" si="72"/>
        <v>2/2016</v>
      </c>
      <c r="AN60" s="1" t="str">
        <f t="shared" si="72"/>
        <v>1/2017</v>
      </c>
      <c r="AO60" s="1" t="str">
        <f t="shared" si="72"/>
        <v>2/2017</v>
      </c>
      <c r="AP60" s="1" t="str">
        <f t="shared" si="72"/>
        <v>1/2018</v>
      </c>
      <c r="AQ60" s="1" t="str">
        <f t="shared" si="72"/>
        <v>2/2018</v>
      </c>
      <c r="AR60" s="1" t="str">
        <f t="shared" si="72"/>
        <v>1/2019</v>
      </c>
      <c r="AS60" s="1" t="str">
        <f t="shared" si="72"/>
        <v>2/2019</v>
      </c>
      <c r="AT60" s="1" t="str">
        <f t="shared" si="72"/>
        <v>1/2020</v>
      </c>
      <c r="AU60" s="1" t="str">
        <f t="shared" si="72"/>
        <v>2/2020</v>
      </c>
      <c r="AV60" s="1" t="str">
        <f t="shared" si="72"/>
        <v>1/2021</v>
      </c>
      <c r="AW60" s="1" t="str">
        <f t="shared" si="72"/>
        <v>2/2021</v>
      </c>
      <c r="AX60" s="1" t="str">
        <f t="shared" si="72"/>
        <v>1/2022</v>
      </c>
      <c r="AY60" s="1" t="str">
        <f t="shared" si="72"/>
        <v>2/2022</v>
      </c>
    </row>
    <row r="61" spans="1:51" x14ac:dyDescent="0.2">
      <c r="A61" s="1" t="s">
        <v>9</v>
      </c>
      <c r="B61" s="1">
        <f>Naklady_puvodni_cleneni_do_2022!C9</f>
        <v>3515432.4207048276</v>
      </c>
      <c r="C61" s="1">
        <f>Naklady_puvodni_cleneni_do_2022!D9</f>
        <v>3212433.8292951724</v>
      </c>
      <c r="D61" s="1">
        <f>Naklady_puvodni_cleneni_do_2022!E9</f>
        <v>3655162.521079788</v>
      </c>
      <c r="E61" s="1">
        <f>Naklady_puvodni_cleneni_do_2022!F9</f>
        <v>3214272.478920212</v>
      </c>
      <c r="F61" s="1">
        <f>Naklady_puvodni_cleneni_do_2022!G9</f>
        <v>3741126.8905582279</v>
      </c>
      <c r="G61" s="1">
        <f>Naklady_puvodni_cleneni_do_2022!H9</f>
        <v>3247495.509441772</v>
      </c>
      <c r="H61" s="1">
        <f>Naklady_puvodni_cleneni_do_2022!I9</f>
        <v>3824635.2217056742</v>
      </c>
      <c r="I61" s="1">
        <f>Naklady_puvodni_cleneni_do_2022!J9</f>
        <v>3511526.7039999999</v>
      </c>
      <c r="J61" s="1">
        <f>Naklady_puvodni_cleneni_do_2022!K9</f>
        <v>4101374</v>
      </c>
      <c r="K61" s="1">
        <f>Naklady_puvodni_cleneni_do_2022!L9</f>
        <v>3735503</v>
      </c>
      <c r="L61" s="1">
        <f>Naklady_puvodni_cleneni_do_2022!M9</f>
        <v>4246929</v>
      </c>
      <c r="M61" s="1">
        <f>Naklady_puvodni_cleneni_do_2022!N9</f>
        <v>3889102.2483999999</v>
      </c>
      <c r="N61" s="1">
        <f>Naklady_puvodni_cleneni_do_2022!O9</f>
        <v>4594398.6531600002</v>
      </c>
      <c r="O61" s="1">
        <f>Naklady_puvodni_cleneni_do_2022!P9</f>
        <v>3958067.4712399999</v>
      </c>
      <c r="P61" s="1">
        <f>Naklady_puvodni_cleneni_do_2022!Q9</f>
        <v>4614097</v>
      </c>
      <c r="Q61" s="1">
        <f>Naklady_puvodni_cleneni_do_2022!R9</f>
        <v>3993003.2510299999</v>
      </c>
      <c r="R61" s="1">
        <f>Naklady_puvodni_cleneni_do_2022!S9</f>
        <v>4488901</v>
      </c>
      <c r="S61" s="1">
        <f>Naklady_puvodni_cleneni_do_2022!T9</f>
        <v>3965590</v>
      </c>
      <c r="T61" s="1">
        <f>Naklady_puvodni_cleneni_do_2022!U9</f>
        <v>4728410</v>
      </c>
      <c r="U61" s="1">
        <f>Naklady_puvodni_cleneni_do_2022!V9</f>
        <v>4303714</v>
      </c>
      <c r="V61" s="1">
        <f>Naklady_puvodni_cleneni_do_2022!W9</f>
        <v>4867338.4502499998</v>
      </c>
      <c r="W61" s="1">
        <f>Naklady_puvodni_cleneni_do_2022!X9</f>
        <v>4289919.5497500002</v>
      </c>
      <c r="X61" s="1">
        <f>Naklady_puvodni_cleneni_do_2022!Y9</f>
        <v>5168332</v>
      </c>
      <c r="Y61" s="1">
        <f>Naklady_puvodni_cleneni_do_2022!Z9</f>
        <v>4533427</v>
      </c>
      <c r="Z61" s="1">
        <f>Naklady_puvodni_cleneni_do_2022!AA9</f>
        <v>5323775</v>
      </c>
      <c r="AA61" s="1">
        <f>Naklady_puvodni_cleneni_do_2022!AB9</f>
        <v>4608300</v>
      </c>
      <c r="AB61" s="1">
        <f>Naklady_puvodni_cleneni_do_2022!AC9</f>
        <v>5387942</v>
      </c>
      <c r="AC61" s="1">
        <f>Naklady_puvodni_cleneni_do_2022!AD9</f>
        <v>4677891</v>
      </c>
      <c r="AD61" s="1">
        <f>Naklady_puvodni_cleneni_do_2022!AE9</f>
        <v>5284305</v>
      </c>
      <c r="AE61" s="1">
        <f>Naklady_puvodni_cleneni_do_2022!AF9</f>
        <v>4679314</v>
      </c>
      <c r="AF61" s="1">
        <f>Naklady_puvodni_cleneni_do_2022!AG9</f>
        <v>5199899</v>
      </c>
      <c r="AG61" s="1">
        <f>Naklady_puvodni_cleneni_do_2022!AH9</f>
        <v>4805072</v>
      </c>
      <c r="AH61" s="1">
        <f>Naklady_puvodni_cleneni_do_2022!AI9</f>
        <v>5315320</v>
      </c>
      <c r="AI61" s="1">
        <f>Naklady_puvodni_cleneni_do_2022!AJ9</f>
        <v>4743466</v>
      </c>
      <c r="AJ61" s="1">
        <f>Naklady_puvodni_cleneni_do_2022!AK9</f>
        <v>5532126</v>
      </c>
      <c r="AK61" s="1">
        <f>Naklady_puvodni_cleneni_do_2022!AL9</f>
        <v>4853018</v>
      </c>
      <c r="AL61" s="1">
        <f>Naklady_puvodni_cleneni_do_2022!AM9</f>
        <v>5732094</v>
      </c>
      <c r="AM61" s="1">
        <f>Naklady_puvodni_cleneni_do_2022!AN9</f>
        <v>4963624</v>
      </c>
      <c r="AN61" s="1">
        <f>Naklady_puvodni_cleneni_do_2022!AO9</f>
        <v>5846000</v>
      </c>
      <c r="AO61" s="1">
        <f>Naklady_puvodni_cleneni_do_2022!AP9</f>
        <v>5085949</v>
      </c>
      <c r="AP61" s="1">
        <f>Naklady_puvodni_cleneni_do_2022!AQ9</f>
        <v>5864440.9486199999</v>
      </c>
      <c r="AQ61" s="1">
        <f>Naklady_puvodni_cleneni_do_2022!AR9</f>
        <v>5284342.3934300002</v>
      </c>
      <c r="AR61" s="1">
        <f>Naklady_puvodni_cleneni_do_2022!AS9</f>
        <v>6439364.3499999996</v>
      </c>
      <c r="AS61" s="1">
        <f>Naklady_puvodni_cleneni_do_2022!AT9</f>
        <v>5725485.4249100005</v>
      </c>
      <c r="AT61" s="1">
        <f>Naklady_puvodni_cleneni_do_2022!AU9</f>
        <v>6016111.0099999998</v>
      </c>
      <c r="AU61" s="1">
        <f>Naklady_puvodni_cleneni_do_2022!AW9</f>
        <v>7682066.9899999984</v>
      </c>
      <c r="AV61" s="1">
        <f>Naklady_puvodni_cleneni_do_2022!AX9</f>
        <v>7200263.1149000004</v>
      </c>
      <c r="AW61" s="1">
        <f>Naklady_puvodni_cleneni_do_2022!AY9</f>
        <v>6643599.6737000011</v>
      </c>
      <c r="AX61" s="1">
        <f>Naklady_puvodni_cleneni_do_2022!AZ9</f>
        <v>8082903.2800000003</v>
      </c>
      <c r="AY61" s="1">
        <f>Naklady_puvodni_cleneni_do_2022!BA9</f>
        <v>7082423.6712299995</v>
      </c>
    </row>
    <row r="63" spans="1:51" ht="15.75" x14ac:dyDescent="0.25">
      <c r="A63" s="22" t="s">
        <v>56</v>
      </c>
    </row>
    <row r="64" spans="1:51" x14ac:dyDescent="0.2">
      <c r="B64" s="1" t="str">
        <f t="shared" ref="B64:AG64" si="73">B2</f>
        <v>1/1998</v>
      </c>
      <c r="C64" s="1" t="str">
        <f t="shared" si="73"/>
        <v>2/1998</v>
      </c>
      <c r="D64" s="1" t="str">
        <f t="shared" si="73"/>
        <v>1/1999</v>
      </c>
      <c r="E64" s="1" t="str">
        <f t="shared" si="73"/>
        <v>2/1999</v>
      </c>
      <c r="F64" s="1" t="str">
        <f t="shared" si="73"/>
        <v>1/2000</v>
      </c>
      <c r="G64" s="1" t="str">
        <f t="shared" si="73"/>
        <v>2/2000</v>
      </c>
      <c r="H64" s="1" t="str">
        <f t="shared" si="73"/>
        <v>1/2001</v>
      </c>
      <c r="I64" s="1" t="str">
        <f t="shared" si="73"/>
        <v>2/2001</v>
      </c>
      <c r="J64" s="1" t="str">
        <f t="shared" si="73"/>
        <v>1/2002</v>
      </c>
      <c r="K64" s="1" t="str">
        <f t="shared" si="73"/>
        <v>2/2002</v>
      </c>
      <c r="L64" s="1" t="str">
        <f t="shared" si="73"/>
        <v>1/2003</v>
      </c>
      <c r="M64" s="1" t="str">
        <f t="shared" si="73"/>
        <v>2/2003</v>
      </c>
      <c r="N64" s="1" t="str">
        <f t="shared" si="73"/>
        <v>1/2004</v>
      </c>
      <c r="O64" s="1" t="str">
        <f t="shared" si="73"/>
        <v>2/2004</v>
      </c>
      <c r="P64" s="1" t="str">
        <f t="shared" si="73"/>
        <v>1/2005</v>
      </c>
      <c r="Q64" s="1" t="str">
        <f t="shared" si="73"/>
        <v>2/2005</v>
      </c>
      <c r="R64" s="1" t="str">
        <f t="shared" si="73"/>
        <v>1/2006</v>
      </c>
      <c r="S64" s="1" t="str">
        <f t="shared" si="73"/>
        <v>2/2006</v>
      </c>
      <c r="T64" s="1" t="str">
        <f t="shared" si="73"/>
        <v>1/2007</v>
      </c>
      <c r="U64" s="1" t="str">
        <f t="shared" si="73"/>
        <v>2/2007</v>
      </c>
      <c r="V64" s="1" t="str">
        <f t="shared" si="73"/>
        <v>1/2008</v>
      </c>
      <c r="W64" s="1" t="str">
        <f t="shared" si="73"/>
        <v>2/2008</v>
      </c>
      <c r="X64" s="1" t="str">
        <f t="shared" si="73"/>
        <v>1/2009</v>
      </c>
      <c r="Y64" s="1" t="str">
        <f t="shared" si="73"/>
        <v>2/2009</v>
      </c>
      <c r="Z64" s="1" t="str">
        <f t="shared" si="73"/>
        <v>1/2010</v>
      </c>
      <c r="AA64" s="1" t="str">
        <f t="shared" si="73"/>
        <v>2/2010</v>
      </c>
      <c r="AB64" s="1" t="str">
        <f t="shared" si="73"/>
        <v>1/2011</v>
      </c>
      <c r="AC64" s="1" t="str">
        <f t="shared" si="73"/>
        <v>2/2011</v>
      </c>
      <c r="AD64" s="1" t="str">
        <f t="shared" si="73"/>
        <v>1/2012</v>
      </c>
      <c r="AE64" s="1" t="str">
        <f t="shared" si="73"/>
        <v>2/2012</v>
      </c>
      <c r="AF64" s="1" t="str">
        <f t="shared" si="73"/>
        <v>1/2013</v>
      </c>
      <c r="AG64" s="1" t="str">
        <f t="shared" si="73"/>
        <v>2/2013</v>
      </c>
      <c r="AH64" s="1" t="str">
        <f t="shared" ref="AH64:AY64" si="74">AH2</f>
        <v>1/2014</v>
      </c>
      <c r="AI64" s="1" t="str">
        <f t="shared" si="74"/>
        <v>2/2014</v>
      </c>
      <c r="AJ64" s="1" t="str">
        <f t="shared" si="74"/>
        <v>1/2015</v>
      </c>
      <c r="AK64" s="1" t="str">
        <f t="shared" si="74"/>
        <v>2/2015</v>
      </c>
      <c r="AL64" s="1" t="str">
        <f t="shared" si="74"/>
        <v>1/2016</v>
      </c>
      <c r="AM64" s="1" t="str">
        <f t="shared" si="74"/>
        <v>2/2016</v>
      </c>
      <c r="AN64" s="1" t="str">
        <f t="shared" si="74"/>
        <v>1/2017</v>
      </c>
      <c r="AO64" s="1" t="str">
        <f t="shared" si="74"/>
        <v>2/2017</v>
      </c>
      <c r="AP64" s="1" t="str">
        <f t="shared" si="74"/>
        <v>1/2018</v>
      </c>
      <c r="AQ64" s="1" t="str">
        <f t="shared" si="74"/>
        <v>2/2018</v>
      </c>
      <c r="AR64" s="1" t="str">
        <f t="shared" si="74"/>
        <v>1/2019</v>
      </c>
      <c r="AS64" s="1" t="str">
        <f t="shared" si="74"/>
        <v>2/2019</v>
      </c>
      <c r="AT64" s="1" t="str">
        <f t="shared" si="74"/>
        <v>1/2020</v>
      </c>
      <c r="AU64" s="1" t="str">
        <f t="shared" si="74"/>
        <v>2/2020</v>
      </c>
      <c r="AV64" s="1" t="str">
        <f t="shared" si="74"/>
        <v>1/2021</v>
      </c>
      <c r="AW64" s="1" t="str">
        <f t="shared" si="74"/>
        <v>2/2021</v>
      </c>
      <c r="AX64" s="1" t="str">
        <f t="shared" si="74"/>
        <v>1/2022</v>
      </c>
      <c r="AY64" s="1" t="str">
        <f t="shared" si="74"/>
        <v>2/2022</v>
      </c>
    </row>
    <row r="65" spans="1:51" x14ac:dyDescent="0.2">
      <c r="A65" s="1" t="s">
        <v>10</v>
      </c>
      <c r="B65" s="1">
        <f>Naklady_puvodni_cleneni_do_2022!C14</f>
        <v>97696.227154160268</v>
      </c>
      <c r="C65" s="1">
        <f>Naklady_puvodni_cleneni_do_2022!D14</f>
        <v>510340.8655051238</v>
      </c>
      <c r="D65" s="1">
        <f>Naklady_puvodni_cleneni_do_2022!E14</f>
        <v>488695.46189182776</v>
      </c>
      <c r="E65" s="1">
        <f>Naklady_puvodni_cleneni_do_2022!F14</f>
        <v>474301.53810817224</v>
      </c>
      <c r="F65" s="1">
        <f>Naklady_puvodni_cleneni_do_2022!G14</f>
        <v>518050.83358708041</v>
      </c>
      <c r="G65" s="1">
        <f>Naklady_puvodni_cleneni_do_2022!H14</f>
        <v>511337.26641291962</v>
      </c>
      <c r="H65" s="1">
        <f>Naklady_puvodni_cleneni_do_2022!I14</f>
        <v>570678</v>
      </c>
      <c r="I65" s="1">
        <f>Naklady_puvodni_cleneni_do_2022!J14</f>
        <v>554851.09600000002</v>
      </c>
      <c r="J65" s="1">
        <f>Naklady_puvodni_cleneni_do_2022!K14</f>
        <v>605127</v>
      </c>
      <c r="K65" s="1">
        <f>Naklady_puvodni_cleneni_do_2022!L14</f>
        <v>609602</v>
      </c>
      <c r="L65" s="1">
        <f>Naklady_puvodni_cleneni_do_2022!M14</f>
        <v>719792</v>
      </c>
      <c r="M65" s="1">
        <f>Naklady_puvodni_cleneni_do_2022!N14</f>
        <v>724162.83638461749</v>
      </c>
      <c r="N65" s="1">
        <f>Naklady_puvodni_cleneni_do_2022!O14</f>
        <v>829675.25430583302</v>
      </c>
      <c r="O65" s="1">
        <f>Naklady_puvodni_cleneni_do_2022!P14</f>
        <v>748844.16605</v>
      </c>
      <c r="P65" s="1">
        <f>Naklady_puvodni_cleneni_do_2022!Q14</f>
        <v>840110</v>
      </c>
      <c r="Q65" s="1">
        <f>Naklady_puvodni_cleneni_do_2022!R14</f>
        <v>765643.39382</v>
      </c>
      <c r="R65" s="1">
        <f>Naklady_puvodni_cleneni_do_2022!S14</f>
        <v>842869</v>
      </c>
      <c r="S65" s="1">
        <f>Naklady_puvodni_cleneni_do_2022!T14</f>
        <v>697042.10037376767</v>
      </c>
      <c r="T65" s="1">
        <f>Naklady_puvodni_cleneni_do_2022!U14</f>
        <v>845102</v>
      </c>
      <c r="U65" s="1">
        <f>Naklady_puvodni_cleneni_do_2022!V14</f>
        <v>801680</v>
      </c>
      <c r="V65" s="1">
        <f>Naklady_puvodni_cleneni_do_2022!W14</f>
        <v>946614.44787000003</v>
      </c>
      <c r="W65" s="1">
        <f>Naklady_puvodni_cleneni_do_2022!X14</f>
        <v>863649.55212999997</v>
      </c>
      <c r="X65" s="1">
        <f>Naklady_puvodni_cleneni_do_2022!Y14</f>
        <v>1056025</v>
      </c>
      <c r="Y65" s="1">
        <f>Naklady_puvodni_cleneni_do_2022!Z14</f>
        <v>1112313</v>
      </c>
      <c r="Z65" s="1">
        <f>Naklady_puvodni_cleneni_do_2022!AA14</f>
        <v>1065517</v>
      </c>
      <c r="AA65" s="1">
        <f>Naklady_puvodni_cleneni_do_2022!AB14</f>
        <v>1162412</v>
      </c>
      <c r="AB65" s="1">
        <f>Naklady_puvodni_cleneni_do_2022!AC14</f>
        <v>1193433</v>
      </c>
      <c r="AC65" s="1">
        <f>Naklady_puvodni_cleneni_do_2022!AD14</f>
        <v>1233944</v>
      </c>
      <c r="AD65" s="1">
        <f>Naklady_puvodni_cleneni_do_2022!AE14</f>
        <v>1250071</v>
      </c>
      <c r="AE65" s="1">
        <f>Naklady_puvodni_cleneni_do_2022!AF14</f>
        <v>1283050</v>
      </c>
      <c r="AF65" s="1">
        <f>Naklady_puvodni_cleneni_do_2022!AG14</f>
        <v>1243471</v>
      </c>
      <c r="AG65" s="1">
        <f>Naklady_puvodni_cleneni_do_2022!AH14</f>
        <v>1371672</v>
      </c>
      <c r="AH65" s="1">
        <f>Naklady_puvodni_cleneni_do_2022!AI14</f>
        <v>1359173</v>
      </c>
      <c r="AI65" s="1">
        <f>Naklady_puvodni_cleneni_do_2022!AJ14</f>
        <v>1500026</v>
      </c>
      <c r="AJ65" s="1">
        <f>Naklady_puvodni_cleneni_do_2022!AK14</f>
        <v>1365622</v>
      </c>
      <c r="AK65" s="1">
        <f>Naklady_puvodni_cleneni_do_2022!AL14</f>
        <v>1475316</v>
      </c>
      <c r="AL65" s="1">
        <f>Naklady_puvodni_cleneni_do_2022!AM14</f>
        <v>1459460</v>
      </c>
      <c r="AM65" s="1">
        <f>Naklady_puvodni_cleneni_do_2022!AN14</f>
        <v>1560950</v>
      </c>
      <c r="AN65" s="1">
        <f>Naklady_puvodni_cleneni_do_2022!AO14</f>
        <v>1454572</v>
      </c>
      <c r="AO65" s="1">
        <f>Naklady_puvodni_cleneni_do_2022!AP14</f>
        <v>1523517</v>
      </c>
      <c r="AP65" s="1">
        <f>Naklady_puvodni_cleneni_do_2022!AQ14</f>
        <v>1488532.3840099999</v>
      </c>
      <c r="AQ65" s="1">
        <f>Naklady_puvodni_cleneni_do_2022!AR14</f>
        <v>1578530.1930499999</v>
      </c>
      <c r="AR65" s="1">
        <f>Naklady_puvodni_cleneni_do_2022!AS14</f>
        <v>1543649.25</v>
      </c>
      <c r="AS65" s="1">
        <f>Naklady_puvodni_cleneni_do_2022!AT14</f>
        <v>1863358.8044</v>
      </c>
      <c r="AT65" s="1">
        <f>Naklady_puvodni_cleneni_do_2022!AU14</f>
        <v>1576979.9</v>
      </c>
      <c r="AU65" s="1">
        <f>Naklady_puvodni_cleneni_do_2022!AW14</f>
        <v>2122963.0999999996</v>
      </c>
      <c r="AV65" s="1">
        <f>Naklady_puvodni_cleneni_do_2022!AX14</f>
        <v>1858965.35247</v>
      </c>
      <c r="AW65" s="1">
        <f>Naklady_puvodni_cleneni_do_2022!AY14</f>
        <v>1837048.8706399999</v>
      </c>
      <c r="AX65" s="1">
        <f>Naklady_puvodni_cleneni_do_2022!AZ14</f>
        <v>2062042.26</v>
      </c>
      <c r="AY65" s="1">
        <f>Naklady_puvodni_cleneni_do_2022!BA14</f>
        <v>2133321.99602</v>
      </c>
    </row>
    <row r="67" spans="1:51" ht="15.75" x14ac:dyDescent="0.25">
      <c r="A67" s="22" t="s">
        <v>57</v>
      </c>
    </row>
    <row r="68" spans="1:51" x14ac:dyDescent="0.2">
      <c r="B68" s="1" t="str">
        <f t="shared" ref="B68:AG68" si="75">B2</f>
        <v>1/1998</v>
      </c>
      <c r="C68" s="1" t="str">
        <f t="shared" si="75"/>
        <v>2/1998</v>
      </c>
      <c r="D68" s="1" t="str">
        <f t="shared" si="75"/>
        <v>1/1999</v>
      </c>
      <c r="E68" s="1" t="str">
        <f t="shared" si="75"/>
        <v>2/1999</v>
      </c>
      <c r="F68" s="1" t="str">
        <f t="shared" si="75"/>
        <v>1/2000</v>
      </c>
      <c r="G68" s="1" t="str">
        <f t="shared" si="75"/>
        <v>2/2000</v>
      </c>
      <c r="H68" s="1" t="str">
        <f t="shared" si="75"/>
        <v>1/2001</v>
      </c>
      <c r="I68" s="1" t="str">
        <f t="shared" si="75"/>
        <v>2/2001</v>
      </c>
      <c r="J68" s="1" t="str">
        <f t="shared" si="75"/>
        <v>1/2002</v>
      </c>
      <c r="K68" s="1" t="str">
        <f t="shared" si="75"/>
        <v>2/2002</v>
      </c>
      <c r="L68" s="1" t="str">
        <f t="shared" si="75"/>
        <v>1/2003</v>
      </c>
      <c r="M68" s="1" t="str">
        <f t="shared" si="75"/>
        <v>2/2003</v>
      </c>
      <c r="N68" s="1" t="str">
        <f t="shared" si="75"/>
        <v>1/2004</v>
      </c>
      <c r="O68" s="1" t="str">
        <f t="shared" si="75"/>
        <v>2/2004</v>
      </c>
      <c r="P68" s="1" t="str">
        <f t="shared" si="75"/>
        <v>1/2005</v>
      </c>
      <c r="Q68" s="1" t="str">
        <f t="shared" si="75"/>
        <v>2/2005</v>
      </c>
      <c r="R68" s="1" t="str">
        <f t="shared" si="75"/>
        <v>1/2006</v>
      </c>
      <c r="S68" s="1" t="str">
        <f t="shared" si="75"/>
        <v>2/2006</v>
      </c>
      <c r="T68" s="1" t="str">
        <f t="shared" si="75"/>
        <v>1/2007</v>
      </c>
      <c r="U68" s="1" t="str">
        <f t="shared" si="75"/>
        <v>2/2007</v>
      </c>
      <c r="V68" s="1" t="str">
        <f t="shared" si="75"/>
        <v>1/2008</v>
      </c>
      <c r="W68" s="1" t="str">
        <f t="shared" si="75"/>
        <v>2/2008</v>
      </c>
      <c r="X68" s="1" t="str">
        <f t="shared" si="75"/>
        <v>1/2009</v>
      </c>
      <c r="Y68" s="1" t="str">
        <f t="shared" si="75"/>
        <v>2/2009</v>
      </c>
      <c r="Z68" s="1" t="str">
        <f t="shared" si="75"/>
        <v>1/2010</v>
      </c>
      <c r="AA68" s="1" t="str">
        <f t="shared" si="75"/>
        <v>2/2010</v>
      </c>
      <c r="AB68" s="1" t="str">
        <f t="shared" si="75"/>
        <v>1/2011</v>
      </c>
      <c r="AC68" s="1" t="str">
        <f t="shared" si="75"/>
        <v>2/2011</v>
      </c>
      <c r="AD68" s="1" t="str">
        <f t="shared" si="75"/>
        <v>1/2012</v>
      </c>
      <c r="AE68" s="1" t="str">
        <f t="shared" si="75"/>
        <v>2/2012</v>
      </c>
      <c r="AF68" s="1" t="str">
        <f t="shared" si="75"/>
        <v>1/2013</v>
      </c>
      <c r="AG68" s="1" t="str">
        <f t="shared" si="75"/>
        <v>2/2013</v>
      </c>
      <c r="AH68" s="1" t="str">
        <f t="shared" ref="AH68:AY68" si="76">AH2</f>
        <v>1/2014</v>
      </c>
      <c r="AI68" s="1" t="str">
        <f t="shared" si="76"/>
        <v>2/2014</v>
      </c>
      <c r="AJ68" s="1" t="str">
        <f t="shared" si="76"/>
        <v>1/2015</v>
      </c>
      <c r="AK68" s="1" t="str">
        <f t="shared" si="76"/>
        <v>2/2015</v>
      </c>
      <c r="AL68" s="1" t="str">
        <f t="shared" si="76"/>
        <v>1/2016</v>
      </c>
      <c r="AM68" s="1" t="str">
        <f t="shared" si="76"/>
        <v>2/2016</v>
      </c>
      <c r="AN68" s="1" t="str">
        <f t="shared" si="76"/>
        <v>1/2017</v>
      </c>
      <c r="AO68" s="1" t="str">
        <f t="shared" si="76"/>
        <v>2/2017</v>
      </c>
      <c r="AP68" s="1" t="str">
        <f t="shared" si="76"/>
        <v>1/2018</v>
      </c>
      <c r="AQ68" s="1" t="str">
        <f t="shared" si="76"/>
        <v>2/2018</v>
      </c>
      <c r="AR68" s="1" t="str">
        <f t="shared" si="76"/>
        <v>1/2019</v>
      </c>
      <c r="AS68" s="1" t="str">
        <f t="shared" si="76"/>
        <v>2/2019</v>
      </c>
      <c r="AT68" s="1" t="str">
        <f t="shared" si="76"/>
        <v>1/2020</v>
      </c>
      <c r="AU68" s="1" t="str">
        <f t="shared" si="76"/>
        <v>2/2020</v>
      </c>
      <c r="AV68" s="1" t="str">
        <f t="shared" si="76"/>
        <v>1/2021</v>
      </c>
      <c r="AW68" s="1" t="str">
        <f t="shared" si="76"/>
        <v>2/2021</v>
      </c>
      <c r="AX68" s="1" t="str">
        <f t="shared" si="76"/>
        <v>1/2022</v>
      </c>
      <c r="AY68" s="1" t="str">
        <f t="shared" si="76"/>
        <v>2/2022</v>
      </c>
    </row>
    <row r="69" spans="1:51" x14ac:dyDescent="0.2">
      <c r="A69" s="1" t="s">
        <v>11</v>
      </c>
      <c r="B69" s="1">
        <f>Naklady_puvodni_cleneni_do_2022!C20</f>
        <v>99503.525276903543</v>
      </c>
      <c r="C69" s="1">
        <f>Naklady_puvodni_cleneni_do_2022!D20</f>
        <v>182478.57356590623</v>
      </c>
      <c r="D69" s="1">
        <f>Naklady_puvodni_cleneni_do_2022!E20</f>
        <v>195637.48701184447</v>
      </c>
      <c r="E69" s="1">
        <f>Naklady_puvodni_cleneni_do_2022!F20</f>
        <v>197784.51298815553</v>
      </c>
      <c r="F69" s="1">
        <f>Naklady_puvodni_cleneni_do_2022!G20</f>
        <v>203130.80553419911</v>
      </c>
      <c r="G69" s="1">
        <f>Naklady_puvodni_cleneni_do_2022!H20</f>
        <v>216595.71446580091</v>
      </c>
      <c r="H69" s="1">
        <f>Naklady_puvodni_cleneni_do_2022!I20</f>
        <v>246770.43182809986</v>
      </c>
      <c r="I69" s="1">
        <f>Naklady_puvodni_cleneni_do_2022!J20</f>
        <v>253465.03399999999</v>
      </c>
      <c r="J69" s="1">
        <f>Naklady_puvodni_cleneni_do_2022!K20</f>
        <v>284952</v>
      </c>
      <c r="K69" s="1">
        <f>Naklady_puvodni_cleneni_do_2022!L20</f>
        <v>332450</v>
      </c>
      <c r="L69" s="1">
        <f>Naklady_puvodni_cleneni_do_2022!M20</f>
        <v>346564</v>
      </c>
      <c r="M69" s="1">
        <f>Naklady_puvodni_cleneni_do_2022!N20</f>
        <v>378803.65052999998</v>
      </c>
      <c r="N69" s="1">
        <f>Naklady_puvodni_cleneni_do_2022!O20</f>
        <v>405611.97694999998</v>
      </c>
      <c r="O69" s="1">
        <f>Naklady_puvodni_cleneni_do_2022!P20</f>
        <v>433177.90932999999</v>
      </c>
      <c r="P69" s="1">
        <f>Naklady_puvodni_cleneni_do_2022!Q20</f>
        <v>440657</v>
      </c>
      <c r="Q69" s="1">
        <f>Naklady_puvodni_cleneni_do_2022!R20</f>
        <v>460948.86048999999</v>
      </c>
      <c r="R69" s="1">
        <f>Naklady_puvodni_cleneni_do_2022!S20</f>
        <v>441353</v>
      </c>
      <c r="S69" s="1">
        <f>Naklady_puvodni_cleneni_do_2022!T20</f>
        <v>454133</v>
      </c>
      <c r="T69" s="1">
        <f>Naklady_puvodni_cleneni_do_2022!U20</f>
        <v>474776</v>
      </c>
      <c r="U69" s="1">
        <f>Naklady_puvodni_cleneni_do_2022!V20</f>
        <v>546385</v>
      </c>
      <c r="V69" s="1">
        <f>Naklady_puvodni_cleneni_do_2022!W20</f>
        <v>529021.70430999994</v>
      </c>
      <c r="W69" s="1">
        <f>Naklady_puvodni_cleneni_do_2022!X20</f>
        <v>535716.29569000006</v>
      </c>
      <c r="X69" s="1">
        <f>Naklady_puvodni_cleneni_do_2022!Y20</f>
        <v>657761</v>
      </c>
      <c r="Y69" s="1">
        <f>Naklady_puvodni_cleneni_do_2022!Z20</f>
        <v>676757</v>
      </c>
      <c r="Z69" s="1">
        <f>Naklady_puvodni_cleneni_do_2022!AA20</f>
        <v>654495</v>
      </c>
      <c r="AA69" s="1">
        <f>Naklady_puvodni_cleneni_do_2022!AB20</f>
        <v>664470</v>
      </c>
      <c r="AB69" s="1">
        <f>Naklady_puvodni_cleneni_do_2022!AC20</f>
        <v>671830</v>
      </c>
      <c r="AC69" s="1">
        <f>Naklady_puvodni_cleneni_do_2022!AD20</f>
        <v>704189</v>
      </c>
      <c r="AD69" s="1">
        <f>Naklady_puvodni_cleneni_do_2022!AE20</f>
        <v>690049</v>
      </c>
      <c r="AE69" s="1">
        <f>Naklady_puvodni_cleneni_do_2022!AF20</f>
        <v>697526</v>
      </c>
      <c r="AF69" s="1">
        <f>Naklady_puvodni_cleneni_do_2022!AG20</f>
        <v>736355</v>
      </c>
      <c r="AG69" s="1">
        <f>Naklady_puvodni_cleneni_do_2022!AH20</f>
        <v>812775</v>
      </c>
      <c r="AH69" s="1">
        <f>Naklady_puvodni_cleneni_do_2022!AI20</f>
        <v>762751</v>
      </c>
      <c r="AI69" s="1">
        <f>Naklady_puvodni_cleneni_do_2022!AJ20</f>
        <v>921108</v>
      </c>
      <c r="AJ69" s="1">
        <f>Naklady_puvodni_cleneni_do_2022!AK20</f>
        <v>822410</v>
      </c>
      <c r="AK69" s="1">
        <f>Naklady_puvodni_cleneni_do_2022!AL20</f>
        <v>863655</v>
      </c>
      <c r="AL69" s="1">
        <f>Naklady_puvodni_cleneni_do_2022!AM20</f>
        <v>857778</v>
      </c>
      <c r="AM69" s="1">
        <f>Naklady_puvodni_cleneni_do_2022!AN20</f>
        <v>1047131</v>
      </c>
      <c r="AN69" s="1">
        <f>Naklady_puvodni_cleneni_do_2022!AO20</f>
        <v>894514</v>
      </c>
      <c r="AO69" s="1">
        <f>Naklady_puvodni_cleneni_do_2022!AP20</f>
        <v>1022106</v>
      </c>
      <c r="AP69" s="1">
        <f>Naklady_puvodni_cleneni_do_2022!AQ20</f>
        <v>950601.06475000002</v>
      </c>
      <c r="AQ69" s="1">
        <f>Naklady_puvodni_cleneni_do_2022!AR20</f>
        <v>1056146.1773399999</v>
      </c>
      <c r="AR69" s="1">
        <f>Naklady_puvodni_cleneni_do_2022!AS20</f>
        <v>1008983.8</v>
      </c>
      <c r="AS69" s="1">
        <f>Naklady_puvodni_cleneni_do_2022!AT20</f>
        <v>1316357.91234</v>
      </c>
      <c r="AT69" s="1">
        <f>Naklady_puvodni_cleneni_do_2022!AU20</f>
        <v>1396590.99</v>
      </c>
      <c r="AU69" s="1">
        <f>Naklady_puvodni_cleneni_do_2022!AW20</f>
        <v>1878640.0100000007</v>
      </c>
      <c r="AV69" s="1">
        <f>Naklady_puvodni_cleneni_do_2022!AX20</f>
        <v>1676279.1340600001</v>
      </c>
      <c r="AW69" s="1">
        <f>Naklady_puvodni_cleneni_do_2022!AY20</f>
        <v>1797049.91001</v>
      </c>
      <c r="AX69" s="1">
        <f>Naklady_puvodni_cleneni_do_2022!AZ20</f>
        <v>1891723.83</v>
      </c>
      <c r="AY69" s="1">
        <f>Naklady_puvodni_cleneni_do_2022!BA20</f>
        <v>2079362.2724200001</v>
      </c>
    </row>
    <row r="71" spans="1:51" ht="15.75" x14ac:dyDescent="0.25">
      <c r="A71" s="22" t="s">
        <v>58</v>
      </c>
    </row>
    <row r="72" spans="1:51" x14ac:dyDescent="0.2">
      <c r="B72" s="1" t="str">
        <f t="shared" ref="B72:AG72" si="77">B2</f>
        <v>1/1998</v>
      </c>
      <c r="C72" s="1" t="str">
        <f t="shared" si="77"/>
        <v>2/1998</v>
      </c>
      <c r="D72" s="1" t="str">
        <f t="shared" si="77"/>
        <v>1/1999</v>
      </c>
      <c r="E72" s="1" t="str">
        <f t="shared" si="77"/>
        <v>2/1999</v>
      </c>
      <c r="F72" s="1" t="str">
        <f t="shared" si="77"/>
        <v>1/2000</v>
      </c>
      <c r="G72" s="1" t="str">
        <f t="shared" si="77"/>
        <v>2/2000</v>
      </c>
      <c r="H72" s="1" t="str">
        <f t="shared" si="77"/>
        <v>1/2001</v>
      </c>
      <c r="I72" s="1" t="str">
        <f t="shared" si="77"/>
        <v>2/2001</v>
      </c>
      <c r="J72" s="1" t="str">
        <f t="shared" si="77"/>
        <v>1/2002</v>
      </c>
      <c r="K72" s="1" t="str">
        <f t="shared" si="77"/>
        <v>2/2002</v>
      </c>
      <c r="L72" s="1" t="str">
        <f t="shared" si="77"/>
        <v>1/2003</v>
      </c>
      <c r="M72" s="1" t="str">
        <f t="shared" si="77"/>
        <v>2/2003</v>
      </c>
      <c r="N72" s="1" t="str">
        <f t="shared" si="77"/>
        <v>1/2004</v>
      </c>
      <c r="O72" s="1" t="str">
        <f t="shared" si="77"/>
        <v>2/2004</v>
      </c>
      <c r="P72" s="1" t="str">
        <f t="shared" si="77"/>
        <v>1/2005</v>
      </c>
      <c r="Q72" s="1" t="str">
        <f t="shared" si="77"/>
        <v>2/2005</v>
      </c>
      <c r="R72" s="1" t="str">
        <f t="shared" si="77"/>
        <v>1/2006</v>
      </c>
      <c r="S72" s="1" t="str">
        <f t="shared" si="77"/>
        <v>2/2006</v>
      </c>
      <c r="T72" s="1" t="str">
        <f t="shared" si="77"/>
        <v>1/2007</v>
      </c>
      <c r="U72" s="1" t="str">
        <f t="shared" si="77"/>
        <v>2/2007</v>
      </c>
      <c r="V72" s="1" t="str">
        <f t="shared" si="77"/>
        <v>1/2008</v>
      </c>
      <c r="W72" s="1" t="str">
        <f t="shared" si="77"/>
        <v>2/2008</v>
      </c>
      <c r="X72" s="1" t="str">
        <f t="shared" si="77"/>
        <v>1/2009</v>
      </c>
      <c r="Y72" s="1" t="str">
        <f t="shared" si="77"/>
        <v>2/2009</v>
      </c>
      <c r="Z72" s="1" t="str">
        <f t="shared" si="77"/>
        <v>1/2010</v>
      </c>
      <c r="AA72" s="1" t="str">
        <f t="shared" si="77"/>
        <v>2/2010</v>
      </c>
      <c r="AB72" s="1" t="str">
        <f t="shared" si="77"/>
        <v>1/2011</v>
      </c>
      <c r="AC72" s="1" t="str">
        <f t="shared" si="77"/>
        <v>2/2011</v>
      </c>
      <c r="AD72" s="1" t="str">
        <f t="shared" si="77"/>
        <v>1/2012</v>
      </c>
      <c r="AE72" s="1" t="str">
        <f t="shared" si="77"/>
        <v>2/2012</v>
      </c>
      <c r="AF72" s="1" t="str">
        <f t="shared" si="77"/>
        <v>1/2013</v>
      </c>
      <c r="AG72" s="1" t="str">
        <f t="shared" si="77"/>
        <v>2/2013</v>
      </c>
      <c r="AH72" s="1" t="str">
        <f t="shared" ref="AH72:AY72" si="78">AH2</f>
        <v>1/2014</v>
      </c>
      <c r="AI72" s="1" t="str">
        <f t="shared" si="78"/>
        <v>2/2014</v>
      </c>
      <c r="AJ72" s="1" t="str">
        <f t="shared" si="78"/>
        <v>1/2015</v>
      </c>
      <c r="AK72" s="1" t="str">
        <f t="shared" si="78"/>
        <v>2/2015</v>
      </c>
      <c r="AL72" s="1" t="str">
        <f t="shared" si="78"/>
        <v>1/2016</v>
      </c>
      <c r="AM72" s="1" t="str">
        <f t="shared" si="78"/>
        <v>2/2016</v>
      </c>
      <c r="AN72" s="1" t="str">
        <f t="shared" si="78"/>
        <v>1/2017</v>
      </c>
      <c r="AO72" s="1" t="str">
        <f t="shared" si="78"/>
        <v>2/2017</v>
      </c>
      <c r="AP72" s="1" t="str">
        <f t="shared" si="78"/>
        <v>1/2018</v>
      </c>
      <c r="AQ72" s="1" t="str">
        <f t="shared" si="78"/>
        <v>2/2018</v>
      </c>
      <c r="AR72" s="1" t="str">
        <f t="shared" si="78"/>
        <v>1/2019</v>
      </c>
      <c r="AS72" s="1" t="str">
        <f t="shared" si="78"/>
        <v>2/2019</v>
      </c>
      <c r="AT72" s="1" t="str">
        <f t="shared" si="78"/>
        <v>1/2020</v>
      </c>
      <c r="AU72" s="1" t="str">
        <f t="shared" si="78"/>
        <v>2/2020</v>
      </c>
      <c r="AV72" s="1" t="str">
        <f t="shared" si="78"/>
        <v>1/2021</v>
      </c>
      <c r="AW72" s="1" t="str">
        <f t="shared" si="78"/>
        <v>2/2021</v>
      </c>
      <c r="AX72" s="1" t="str">
        <f t="shared" si="78"/>
        <v>1/2022</v>
      </c>
      <c r="AY72" s="1" t="str">
        <f t="shared" si="78"/>
        <v>2/2022</v>
      </c>
    </row>
    <row r="73" spans="1:51" x14ac:dyDescent="0.2">
      <c r="A73" s="1" t="s">
        <v>19</v>
      </c>
      <c r="B73" s="1">
        <f>Naklady_puvodni_cleneni_do_2022!C48</f>
        <v>1093697.2228729075</v>
      </c>
      <c r="C73" s="1">
        <f>Naklady_puvodni_cleneni_do_2022!D48</f>
        <v>1445121.7771270925</v>
      </c>
      <c r="D73" s="1">
        <f>Naklady_puvodni_cleneni_do_2022!E48</f>
        <v>1095017.0078606524</v>
      </c>
      <c r="E73" s="1">
        <f>Naklady_puvodni_cleneni_do_2022!F48</f>
        <v>1410531.9921393474</v>
      </c>
      <c r="F73" s="1">
        <f>Naklady_puvodni_cleneni_do_2022!G48</f>
        <v>1148664.9659297476</v>
      </c>
      <c r="G73" s="1">
        <f>Naklady_puvodni_cleneni_do_2022!H48</f>
        <v>1406075.1140702525</v>
      </c>
      <c r="H73" s="1">
        <f>Naklady_puvodni_cleneni_do_2022!I48</f>
        <v>1216051.4059608181</v>
      </c>
      <c r="I73" s="1">
        <f>Naklady_puvodni_cleneni_do_2022!J48</f>
        <v>1597020.8459999999</v>
      </c>
      <c r="J73" s="1">
        <f>Naklady_puvodni_cleneni_do_2022!K48</f>
        <v>1349965</v>
      </c>
      <c r="K73" s="1">
        <f>Naklady_puvodni_cleneni_do_2022!L48</f>
        <v>1707345</v>
      </c>
      <c r="L73" s="1">
        <f>Naklady_puvodni_cleneni_do_2022!M48</f>
        <v>1437554</v>
      </c>
      <c r="M73" s="1">
        <f>Naklady_puvodni_cleneni_do_2022!N48</f>
        <v>1877755.8437999999</v>
      </c>
      <c r="N73" s="1">
        <f>Naklady_puvodni_cleneni_do_2022!O48</f>
        <v>1483496.34974</v>
      </c>
      <c r="O73" s="1">
        <f>Naklady_puvodni_cleneni_do_2022!P48</f>
        <v>1847622.2191399999</v>
      </c>
      <c r="P73" s="1">
        <f>Naklady_puvodni_cleneni_do_2022!Q48</f>
        <v>1377774</v>
      </c>
      <c r="Q73" s="1">
        <f>Naklady_puvodni_cleneni_do_2022!R48</f>
        <v>1703037.9671510297</v>
      </c>
      <c r="R73" s="1">
        <f>Naklady_puvodni_cleneni_do_2022!S48</f>
        <v>1233063</v>
      </c>
      <c r="S73" s="1">
        <f>Naklady_puvodni_cleneni_do_2022!T48</f>
        <v>1549740</v>
      </c>
      <c r="T73" s="1">
        <f>Naklady_puvodni_cleneni_do_2022!U48</f>
        <v>1227630</v>
      </c>
      <c r="U73" s="1">
        <f>Naklady_puvodni_cleneni_do_2022!V48</f>
        <v>1755982</v>
      </c>
      <c r="V73" s="1">
        <f>Naklady_puvodni_cleneni_do_2022!W48</f>
        <v>1236587.5845300001</v>
      </c>
      <c r="W73" s="1">
        <f>Naklady_puvodni_cleneni_do_2022!X48</f>
        <v>1625065.4154699999</v>
      </c>
      <c r="X73" s="1">
        <f>Naklady_puvodni_cleneni_do_2022!Y48</f>
        <v>1309796.1732109666</v>
      </c>
      <c r="Y73" s="1">
        <f>Naklady_puvodni_cleneni_do_2022!Z48</f>
        <v>1875476</v>
      </c>
      <c r="Z73" s="1">
        <f>Naklady_puvodni_cleneni_do_2022!AA48</f>
        <v>1334023</v>
      </c>
      <c r="AA73" s="1">
        <f>Naklady_puvodni_cleneni_do_2022!AB48</f>
        <v>1868560</v>
      </c>
      <c r="AB73" s="1">
        <f>Naklady_puvodni_cleneni_do_2022!AC48</f>
        <v>1308077</v>
      </c>
      <c r="AC73" s="1">
        <f>Naklady_puvodni_cleneni_do_2022!AD48</f>
        <v>1676678</v>
      </c>
      <c r="AD73" s="1">
        <f>Naklady_puvodni_cleneni_do_2022!AE48</f>
        <v>1093500</v>
      </c>
      <c r="AE73" s="1">
        <f>Naklady_puvodni_cleneni_do_2022!AF48</f>
        <v>1427027</v>
      </c>
      <c r="AF73" s="1">
        <f>Naklady_puvodni_cleneni_do_2022!AG48</f>
        <v>639451</v>
      </c>
      <c r="AG73" s="1">
        <f>Naklady_puvodni_cleneni_do_2022!AH48</f>
        <v>939404</v>
      </c>
      <c r="AH73" s="1">
        <f>Naklady_puvodni_cleneni_do_2022!AI48</f>
        <v>907680</v>
      </c>
      <c r="AI73" s="1">
        <f>Naklady_puvodni_cleneni_do_2022!AJ48</f>
        <v>1538084</v>
      </c>
      <c r="AJ73" s="1">
        <f>Naklady_puvodni_cleneni_do_2022!AK48</f>
        <v>1185565</v>
      </c>
      <c r="AK73" s="1">
        <f>Naklady_puvodni_cleneni_do_2022!AL48</f>
        <v>1695227</v>
      </c>
      <c r="AL73" s="1">
        <f>Naklady_puvodni_cleneni_do_2022!AM48</f>
        <v>1409299</v>
      </c>
      <c r="AM73" s="1">
        <f>Naklady_puvodni_cleneni_do_2022!AN48</f>
        <v>1764915</v>
      </c>
      <c r="AN73" s="1">
        <f>Naklady_puvodni_cleneni_do_2022!AO48</f>
        <v>1467248</v>
      </c>
      <c r="AO73" s="1">
        <f>Naklady_puvodni_cleneni_do_2022!AP48</f>
        <v>1820357</v>
      </c>
      <c r="AP73" s="1">
        <f>Naklady_puvodni_cleneni_do_2022!AQ48</f>
        <v>1518470.3172299999</v>
      </c>
      <c r="AQ73" s="1">
        <f>Naklady_puvodni_cleneni_do_2022!AR48</f>
        <v>1868176.19674</v>
      </c>
      <c r="AR73" s="1">
        <f>Naklady_puvodni_cleneni_do_2022!AS48</f>
        <v>1640849.09</v>
      </c>
      <c r="AS73" s="1">
        <f>Naklady_puvodni_cleneni_do_2022!AT48</f>
        <v>1999815.5147600002</v>
      </c>
      <c r="AT73" s="1">
        <f>Naklady_puvodni_cleneni_do_2022!AU48</f>
        <v>1283105.32</v>
      </c>
      <c r="AU73" s="1">
        <f>Naklady_puvodni_cleneni_do_2022!AW48</f>
        <v>2068444.6799999997</v>
      </c>
      <c r="AV73" s="1">
        <f>Naklady_puvodni_cleneni_do_2022!AX48</f>
        <v>1201908.7192299999</v>
      </c>
      <c r="AW73" s="1">
        <f>Naklady_puvodni_cleneni_do_2022!AY48</f>
        <v>2445297.8283600002</v>
      </c>
      <c r="AX73" s="1">
        <f>Naklady_puvodni_cleneni_do_2022!AZ48</f>
        <v>1517316.16</v>
      </c>
      <c r="AY73" s="1">
        <f>Naklady_puvodni_cleneni_do_2022!BA48</f>
        <v>2355177.3645700002</v>
      </c>
    </row>
    <row r="75" spans="1:51" ht="15.75" x14ac:dyDescent="0.25">
      <c r="A75" s="22" t="s">
        <v>59</v>
      </c>
    </row>
    <row r="76" spans="1:51" x14ac:dyDescent="0.2">
      <c r="B76" s="1" t="str">
        <f t="shared" ref="B76:AG76" si="79">B2</f>
        <v>1/1998</v>
      </c>
      <c r="C76" s="1" t="str">
        <f t="shared" si="79"/>
        <v>2/1998</v>
      </c>
      <c r="D76" s="1" t="str">
        <f t="shared" si="79"/>
        <v>1/1999</v>
      </c>
      <c r="E76" s="1" t="str">
        <f t="shared" si="79"/>
        <v>2/1999</v>
      </c>
      <c r="F76" s="1" t="str">
        <f t="shared" si="79"/>
        <v>1/2000</v>
      </c>
      <c r="G76" s="1" t="str">
        <f t="shared" si="79"/>
        <v>2/2000</v>
      </c>
      <c r="H76" s="1" t="str">
        <f t="shared" si="79"/>
        <v>1/2001</v>
      </c>
      <c r="I76" s="1" t="str">
        <f t="shared" si="79"/>
        <v>2/2001</v>
      </c>
      <c r="J76" s="1" t="str">
        <f t="shared" si="79"/>
        <v>1/2002</v>
      </c>
      <c r="K76" s="1" t="str">
        <f t="shared" si="79"/>
        <v>2/2002</v>
      </c>
      <c r="L76" s="1" t="str">
        <f t="shared" si="79"/>
        <v>1/2003</v>
      </c>
      <c r="M76" s="1" t="str">
        <f t="shared" si="79"/>
        <v>2/2003</v>
      </c>
      <c r="N76" s="1" t="str">
        <f t="shared" si="79"/>
        <v>1/2004</v>
      </c>
      <c r="O76" s="1" t="str">
        <f t="shared" si="79"/>
        <v>2/2004</v>
      </c>
      <c r="P76" s="1" t="str">
        <f t="shared" si="79"/>
        <v>1/2005</v>
      </c>
      <c r="Q76" s="1" t="str">
        <f t="shared" si="79"/>
        <v>2/2005</v>
      </c>
      <c r="R76" s="1" t="str">
        <f t="shared" si="79"/>
        <v>1/2006</v>
      </c>
      <c r="S76" s="1" t="str">
        <f t="shared" si="79"/>
        <v>2/2006</v>
      </c>
      <c r="T76" s="1" t="str">
        <f t="shared" si="79"/>
        <v>1/2007</v>
      </c>
      <c r="U76" s="1" t="str">
        <f t="shared" si="79"/>
        <v>2/2007</v>
      </c>
      <c r="V76" s="1" t="str">
        <f t="shared" si="79"/>
        <v>1/2008</v>
      </c>
      <c r="W76" s="1" t="str">
        <f t="shared" si="79"/>
        <v>2/2008</v>
      </c>
      <c r="X76" s="1" t="str">
        <f t="shared" si="79"/>
        <v>1/2009</v>
      </c>
      <c r="Y76" s="1" t="str">
        <f t="shared" si="79"/>
        <v>2/2009</v>
      </c>
      <c r="Z76" s="1" t="str">
        <f t="shared" si="79"/>
        <v>1/2010</v>
      </c>
      <c r="AA76" s="1" t="str">
        <f t="shared" si="79"/>
        <v>2/2010</v>
      </c>
      <c r="AB76" s="1" t="str">
        <f t="shared" si="79"/>
        <v>1/2011</v>
      </c>
      <c r="AC76" s="1" t="str">
        <f t="shared" si="79"/>
        <v>2/2011</v>
      </c>
      <c r="AD76" s="1" t="str">
        <f t="shared" si="79"/>
        <v>1/2012</v>
      </c>
      <c r="AE76" s="1" t="str">
        <f t="shared" si="79"/>
        <v>2/2012</v>
      </c>
      <c r="AF76" s="1" t="str">
        <f t="shared" si="79"/>
        <v>1/2013</v>
      </c>
      <c r="AG76" s="1" t="str">
        <f t="shared" si="79"/>
        <v>2/2013</v>
      </c>
      <c r="AH76" s="1" t="str">
        <f t="shared" ref="AH76:AY76" si="80">AH2</f>
        <v>1/2014</v>
      </c>
      <c r="AI76" s="1" t="str">
        <f t="shared" si="80"/>
        <v>2/2014</v>
      </c>
      <c r="AJ76" s="1" t="str">
        <f t="shared" si="80"/>
        <v>1/2015</v>
      </c>
      <c r="AK76" s="1" t="str">
        <f t="shared" si="80"/>
        <v>2/2015</v>
      </c>
      <c r="AL76" s="1" t="str">
        <f t="shared" si="80"/>
        <v>1/2016</v>
      </c>
      <c r="AM76" s="1" t="str">
        <f t="shared" si="80"/>
        <v>2/2016</v>
      </c>
      <c r="AN76" s="1" t="str">
        <f t="shared" si="80"/>
        <v>1/2017</v>
      </c>
      <c r="AO76" s="1" t="str">
        <f t="shared" si="80"/>
        <v>2/2017</v>
      </c>
      <c r="AP76" s="1" t="str">
        <f t="shared" si="80"/>
        <v>1/2018</v>
      </c>
      <c r="AQ76" s="1" t="str">
        <f t="shared" si="80"/>
        <v>2/2018</v>
      </c>
      <c r="AR76" s="1" t="str">
        <f t="shared" si="80"/>
        <v>1/2019</v>
      </c>
      <c r="AS76" s="1" t="str">
        <f t="shared" si="80"/>
        <v>2/2019</v>
      </c>
      <c r="AT76" s="1" t="str">
        <f t="shared" si="80"/>
        <v>1/2020</v>
      </c>
      <c r="AU76" s="1" t="str">
        <f t="shared" si="80"/>
        <v>2/2020</v>
      </c>
      <c r="AV76" s="1" t="str">
        <f t="shared" si="80"/>
        <v>1/2021</v>
      </c>
      <c r="AW76" s="1" t="str">
        <f t="shared" si="80"/>
        <v>2/2021</v>
      </c>
      <c r="AX76" s="1" t="str">
        <f t="shared" si="80"/>
        <v>1/2022</v>
      </c>
      <c r="AY76" s="1" t="str">
        <f t="shared" si="80"/>
        <v>2/2022</v>
      </c>
    </row>
    <row r="77" spans="1:51" x14ac:dyDescent="0.2">
      <c r="A77" s="1" t="s">
        <v>20</v>
      </c>
      <c r="B77" s="1">
        <f>Naklady_puvodni_cleneni_do_2022!C49</f>
        <v>49724.253523079213</v>
      </c>
      <c r="C77" s="1">
        <f>Naklady_puvodni_cleneni_do_2022!D49</f>
        <v>54710.74647692078</v>
      </c>
      <c r="D77" s="1">
        <f>Naklady_puvodni_cleneni_do_2022!E49</f>
        <v>56499.941209475495</v>
      </c>
      <c r="E77" s="1">
        <f>Naklady_puvodni_cleneni_do_2022!F49</f>
        <v>64809.058790524505</v>
      </c>
      <c r="F77" s="1">
        <f>Naklady_puvodni_cleneni_do_2022!G49</f>
        <v>40521.100964375459</v>
      </c>
      <c r="G77" s="1">
        <f>Naklady_puvodni_cleneni_do_2022!H49</f>
        <v>44172.899035624541</v>
      </c>
      <c r="H77" s="1">
        <f>Naklady_puvodni_cleneni_do_2022!I49</f>
        <v>48766.50811672509</v>
      </c>
      <c r="I77" s="1">
        <f>Naklady_puvodni_cleneni_do_2022!J49</f>
        <v>52697.870999999999</v>
      </c>
      <c r="J77" s="1">
        <f>Naklady_puvodni_cleneni_do_2022!K49</f>
        <v>40926</v>
      </c>
      <c r="K77" s="1">
        <f>Naklady_puvodni_cleneni_do_2022!L49</f>
        <v>47887</v>
      </c>
      <c r="L77" s="1">
        <f>Naklady_puvodni_cleneni_do_2022!M49</f>
        <v>41239</v>
      </c>
      <c r="M77" s="1">
        <f>Naklady_puvodni_cleneni_do_2022!N49</f>
        <v>48142.440999999999</v>
      </c>
      <c r="N77" s="1">
        <f>Naklady_puvodni_cleneni_do_2022!O49</f>
        <v>38646.413</v>
      </c>
      <c r="O77" s="1">
        <f>Naklady_puvodni_cleneni_do_2022!P49</f>
        <v>46777.432000000001</v>
      </c>
      <c r="P77" s="1">
        <f>Naklady_puvodni_cleneni_do_2022!Q49</f>
        <v>32454</v>
      </c>
      <c r="Q77" s="1">
        <f>Naklady_puvodni_cleneni_do_2022!R49</f>
        <v>38289.081848970367</v>
      </c>
      <c r="R77" s="1">
        <f>Naklady_puvodni_cleneni_do_2022!S49</f>
        <v>24952</v>
      </c>
      <c r="S77" s="1">
        <f>Naklady_puvodni_cleneni_do_2022!T49</f>
        <v>31726</v>
      </c>
      <c r="T77" s="1">
        <f>Naklady_puvodni_cleneni_do_2022!U49</f>
        <v>22129</v>
      </c>
      <c r="U77" s="1">
        <f>Naklady_puvodni_cleneni_do_2022!V49</f>
        <v>29583</v>
      </c>
      <c r="V77" s="1">
        <f>Naklady_puvodni_cleneni_do_2022!W49</f>
        <v>14865.507</v>
      </c>
      <c r="W77" s="1">
        <f>Naklady_puvodni_cleneni_do_2022!X49</f>
        <v>23863.492999999999</v>
      </c>
      <c r="X77" s="1">
        <f>Naklady_puvodni_cleneni_do_2022!Y49</f>
        <v>20755.826789033457</v>
      </c>
      <c r="Y77" s="1">
        <f>Naklady_puvodni_cleneni_do_2022!Z49</f>
        <v>27574</v>
      </c>
      <c r="Z77" s="1">
        <f>Naklady_puvodni_cleneni_do_2022!AA49</f>
        <v>18636</v>
      </c>
      <c r="AA77" s="1">
        <f>Naklady_puvodni_cleneni_do_2022!AB49</f>
        <v>25221</v>
      </c>
      <c r="AB77" s="1">
        <f>Naklady_puvodni_cleneni_do_2022!AC49</f>
        <v>11894</v>
      </c>
      <c r="AC77" s="1">
        <f>Naklady_puvodni_cleneni_do_2022!AD49</f>
        <v>16462</v>
      </c>
      <c r="AD77" s="1">
        <f>Naklady_puvodni_cleneni_do_2022!AE49</f>
        <v>11886</v>
      </c>
      <c r="AE77" s="1">
        <f>Naklady_puvodni_cleneni_do_2022!AF49</f>
        <v>13684</v>
      </c>
      <c r="AF77" s="1">
        <f>Naklady_puvodni_cleneni_do_2022!AG49</f>
        <v>9308</v>
      </c>
      <c r="AG77" s="1">
        <f>Naklady_puvodni_cleneni_do_2022!AH49</f>
        <v>11841</v>
      </c>
      <c r="AH77" s="1">
        <f>Naklady_puvodni_cleneni_do_2022!AI49</f>
        <v>11516</v>
      </c>
      <c r="AI77" s="1">
        <f>Naklady_puvodni_cleneni_do_2022!AJ49</f>
        <v>16291</v>
      </c>
      <c r="AJ77" s="1">
        <f>Naklady_puvodni_cleneni_do_2022!AK49</f>
        <v>13537</v>
      </c>
      <c r="AK77" s="1">
        <f>Naklady_puvodni_cleneni_do_2022!AL49</f>
        <v>16872</v>
      </c>
      <c r="AL77" s="1">
        <f>Naklady_puvodni_cleneni_do_2022!AM49</f>
        <v>9573</v>
      </c>
      <c r="AM77" s="1">
        <f>Naklady_puvodni_cleneni_do_2022!AN49</f>
        <v>20018</v>
      </c>
      <c r="AN77" s="1">
        <f>Naklady_puvodni_cleneni_do_2022!AO49</f>
        <v>11972</v>
      </c>
      <c r="AO77" s="1">
        <f>Naklady_puvodni_cleneni_do_2022!AP49</f>
        <v>18190</v>
      </c>
      <c r="AP77" s="1">
        <f>Naklady_puvodni_cleneni_do_2022!AQ49</f>
        <v>15715.84</v>
      </c>
      <c r="AQ77" s="1">
        <f>Naklady_puvodni_cleneni_do_2022!AR49</f>
        <v>16717.126</v>
      </c>
      <c r="AR77" s="1">
        <f>Naklady_puvodni_cleneni_do_2022!AS49</f>
        <v>16615.78</v>
      </c>
      <c r="AS77" s="1">
        <f>Naklady_puvodni_cleneni_do_2022!AT49</f>
        <v>18050.556</v>
      </c>
      <c r="AT77" s="1">
        <f>Naklady_puvodni_cleneni_do_2022!AU49</f>
        <v>15209.806</v>
      </c>
      <c r="AU77" s="1">
        <f>Naklady_puvodni_cleneni_do_2022!AW49</f>
        <v>24762.194000000003</v>
      </c>
      <c r="AV77" s="1">
        <f>Naklady_puvodni_cleneni_do_2022!AX49</f>
        <v>17949.66</v>
      </c>
      <c r="AW77" s="1">
        <f>Naklady_puvodni_cleneni_do_2022!AY49</f>
        <v>18821.944</v>
      </c>
      <c r="AX77" s="1">
        <f>Naklady_puvodni_cleneni_do_2022!AZ49</f>
        <v>17632.330000000002</v>
      </c>
      <c r="AY77" s="1">
        <f>Naklady_puvodni_cleneni_do_2022!BA49</f>
        <v>20425.008999999998</v>
      </c>
    </row>
    <row r="79" spans="1:51" ht="15.75" x14ac:dyDescent="0.25">
      <c r="A79" s="22" t="s">
        <v>60</v>
      </c>
    </row>
    <row r="80" spans="1:51" x14ac:dyDescent="0.2">
      <c r="B80" s="1" t="str">
        <f t="shared" ref="B80:AG80" si="81">B2</f>
        <v>1/1998</v>
      </c>
      <c r="C80" s="1" t="str">
        <f t="shared" si="81"/>
        <v>2/1998</v>
      </c>
      <c r="D80" s="1" t="str">
        <f t="shared" si="81"/>
        <v>1/1999</v>
      </c>
      <c r="E80" s="1" t="str">
        <f t="shared" si="81"/>
        <v>2/1999</v>
      </c>
      <c r="F80" s="1" t="str">
        <f t="shared" si="81"/>
        <v>1/2000</v>
      </c>
      <c r="G80" s="1" t="str">
        <f t="shared" si="81"/>
        <v>2/2000</v>
      </c>
      <c r="H80" s="1" t="str">
        <f t="shared" si="81"/>
        <v>1/2001</v>
      </c>
      <c r="I80" s="1" t="str">
        <f t="shared" si="81"/>
        <v>2/2001</v>
      </c>
      <c r="J80" s="1" t="str">
        <f t="shared" si="81"/>
        <v>1/2002</v>
      </c>
      <c r="K80" s="1" t="str">
        <f t="shared" si="81"/>
        <v>2/2002</v>
      </c>
      <c r="L80" s="1" t="str">
        <f t="shared" si="81"/>
        <v>1/2003</v>
      </c>
      <c r="M80" s="1" t="str">
        <f t="shared" si="81"/>
        <v>2/2003</v>
      </c>
      <c r="N80" s="1" t="str">
        <f t="shared" si="81"/>
        <v>1/2004</v>
      </c>
      <c r="O80" s="1" t="str">
        <f t="shared" si="81"/>
        <v>2/2004</v>
      </c>
      <c r="P80" s="1" t="str">
        <f t="shared" si="81"/>
        <v>1/2005</v>
      </c>
      <c r="Q80" s="1" t="str">
        <f t="shared" si="81"/>
        <v>2/2005</v>
      </c>
      <c r="R80" s="1" t="str">
        <f t="shared" si="81"/>
        <v>1/2006</v>
      </c>
      <c r="S80" s="1" t="str">
        <f t="shared" si="81"/>
        <v>2/2006</v>
      </c>
      <c r="T80" s="1" t="str">
        <f t="shared" si="81"/>
        <v>1/2007</v>
      </c>
      <c r="U80" s="1" t="str">
        <f t="shared" si="81"/>
        <v>2/2007</v>
      </c>
      <c r="V80" s="1" t="str">
        <f t="shared" si="81"/>
        <v>1/2008</v>
      </c>
      <c r="W80" s="1" t="str">
        <f t="shared" si="81"/>
        <v>2/2008</v>
      </c>
      <c r="X80" s="1" t="str">
        <f t="shared" si="81"/>
        <v>1/2009</v>
      </c>
      <c r="Y80" s="1" t="str">
        <f t="shared" si="81"/>
        <v>2/2009</v>
      </c>
      <c r="Z80" s="1" t="str">
        <f t="shared" si="81"/>
        <v>1/2010</v>
      </c>
      <c r="AA80" s="1" t="str">
        <f t="shared" si="81"/>
        <v>2/2010</v>
      </c>
      <c r="AB80" s="1" t="str">
        <f t="shared" si="81"/>
        <v>1/2011</v>
      </c>
      <c r="AC80" s="1" t="str">
        <f t="shared" si="81"/>
        <v>2/2011</v>
      </c>
      <c r="AD80" s="1" t="str">
        <f t="shared" si="81"/>
        <v>1/2012</v>
      </c>
      <c r="AE80" s="1" t="str">
        <f t="shared" si="81"/>
        <v>2/2012</v>
      </c>
      <c r="AF80" s="1" t="str">
        <f t="shared" si="81"/>
        <v>1/2013</v>
      </c>
      <c r="AG80" s="1" t="str">
        <f t="shared" si="81"/>
        <v>2/2013</v>
      </c>
      <c r="AH80" s="1" t="str">
        <f t="shared" ref="AH80:AY80" si="82">AH2</f>
        <v>1/2014</v>
      </c>
      <c r="AI80" s="1" t="str">
        <f t="shared" si="82"/>
        <v>2/2014</v>
      </c>
      <c r="AJ80" s="1" t="str">
        <f t="shared" si="82"/>
        <v>1/2015</v>
      </c>
      <c r="AK80" s="1" t="str">
        <f t="shared" si="82"/>
        <v>2/2015</v>
      </c>
      <c r="AL80" s="1" t="str">
        <f t="shared" si="82"/>
        <v>1/2016</v>
      </c>
      <c r="AM80" s="1" t="str">
        <f t="shared" si="82"/>
        <v>2/2016</v>
      </c>
      <c r="AN80" s="1" t="str">
        <f t="shared" si="82"/>
        <v>1/2017</v>
      </c>
      <c r="AO80" s="1" t="str">
        <f t="shared" si="82"/>
        <v>2/2017</v>
      </c>
      <c r="AP80" s="1" t="str">
        <f t="shared" si="82"/>
        <v>1/2018</v>
      </c>
      <c r="AQ80" s="1" t="str">
        <f t="shared" si="82"/>
        <v>2/2018</v>
      </c>
      <c r="AR80" s="1" t="str">
        <f t="shared" si="82"/>
        <v>1/2019</v>
      </c>
      <c r="AS80" s="1" t="str">
        <f t="shared" si="82"/>
        <v>2/2019</v>
      </c>
      <c r="AT80" s="1" t="str">
        <f t="shared" si="82"/>
        <v>1/2020</v>
      </c>
      <c r="AU80" s="1" t="str">
        <f t="shared" si="82"/>
        <v>2/2020</v>
      </c>
      <c r="AV80" s="1" t="str">
        <f t="shared" si="82"/>
        <v>1/2021</v>
      </c>
      <c r="AW80" s="1" t="str">
        <f t="shared" si="82"/>
        <v>2/2021</v>
      </c>
      <c r="AX80" s="1" t="str">
        <f t="shared" si="82"/>
        <v>1/2022</v>
      </c>
      <c r="AY80" s="1" t="str">
        <f t="shared" si="82"/>
        <v>2/2022</v>
      </c>
    </row>
    <row r="81" spans="1:51" x14ac:dyDescent="0.2">
      <c r="A81" s="1" t="s">
        <v>21</v>
      </c>
      <c r="B81" s="1">
        <f>Naklady_puvodni_cleneni_do_2022!C51</f>
        <v>688760.01712793263</v>
      </c>
      <c r="C81" s="1">
        <f>Naklady_puvodni_cleneni_do_2022!D51</f>
        <v>719496.92847185628</v>
      </c>
      <c r="D81" s="1">
        <f>Naklady_puvodni_cleneni_do_2022!E51</f>
        <v>657840.82722359465</v>
      </c>
      <c r="E81" s="1">
        <f>Naklady_puvodni_cleneni_do_2022!F51</f>
        <v>429661.17277640535</v>
      </c>
      <c r="F81" s="1">
        <f>Naklady_puvodni_cleneni_do_2022!G51</f>
        <v>546087.94347737951</v>
      </c>
      <c r="G81" s="1">
        <f>Naklady_puvodni_cleneni_do_2022!H51</f>
        <v>562028.05652262049</v>
      </c>
      <c r="H81" s="1">
        <f>Naklady_puvodni_cleneni_do_2022!I51</f>
        <v>589251.45229990094</v>
      </c>
      <c r="I81" s="1">
        <f>Naklady_puvodni_cleneni_do_2022!J51</f>
        <v>584991.28899999999</v>
      </c>
      <c r="J81" s="1">
        <f>Naklady_puvodni_cleneni_do_2022!K51</f>
        <v>606497</v>
      </c>
      <c r="K81" s="1">
        <f>Naklady_puvodni_cleneni_do_2022!L51</f>
        <v>621398</v>
      </c>
      <c r="L81" s="1">
        <f>Naklady_puvodni_cleneni_do_2022!M51</f>
        <v>646316</v>
      </c>
      <c r="M81" s="1">
        <f>Naklady_puvodni_cleneni_do_2022!N51</f>
        <v>637148.13201000006</v>
      </c>
      <c r="N81" s="1">
        <f>Naklady_puvodni_cleneni_do_2022!O51</f>
        <v>652400.03021999996</v>
      </c>
      <c r="O81" s="1">
        <f>Naklady_puvodni_cleneni_do_2022!P51</f>
        <v>646292.26832000003</v>
      </c>
      <c r="P81" s="1">
        <f>Naklady_puvodni_cleneni_do_2022!Q51</f>
        <v>652030</v>
      </c>
      <c r="Q81" s="1">
        <f>Naklady_puvodni_cleneni_do_2022!R51</f>
        <v>620936.91935999994</v>
      </c>
      <c r="R81" s="1">
        <f>Naklady_puvodni_cleneni_do_2022!S51</f>
        <v>631555</v>
      </c>
      <c r="S81" s="1">
        <f>Naklady_puvodni_cleneni_do_2022!T51</f>
        <v>596217</v>
      </c>
      <c r="T81" s="1">
        <f>Naklady_puvodni_cleneni_do_2022!U51</f>
        <v>624186</v>
      </c>
      <c r="U81" s="1">
        <f>Naklady_puvodni_cleneni_do_2022!V51</f>
        <v>646645</v>
      </c>
      <c r="V81" s="1">
        <f>Naklady_puvodni_cleneni_do_2022!W51</f>
        <v>743418.12954999995</v>
      </c>
      <c r="W81" s="1">
        <f>Naklady_puvodni_cleneni_do_2022!X51</f>
        <v>734809.87045000005</v>
      </c>
      <c r="X81" s="1">
        <f>Naklady_puvodni_cleneni_do_2022!Y51</f>
        <v>743053</v>
      </c>
      <c r="Y81" s="1">
        <f>Naklady_puvodni_cleneni_do_2022!Z51</f>
        <v>711641</v>
      </c>
      <c r="Z81" s="1">
        <f>Naklady_puvodni_cleneni_do_2022!AA51</f>
        <v>747131</v>
      </c>
      <c r="AA81" s="1">
        <f>Naklady_puvodni_cleneni_do_2022!AB51</f>
        <v>713784</v>
      </c>
      <c r="AB81" s="1">
        <f>Naklady_puvodni_cleneni_do_2022!AC51</f>
        <v>700318</v>
      </c>
      <c r="AC81" s="1">
        <f>Naklady_puvodni_cleneni_do_2022!AD51</f>
        <v>712877</v>
      </c>
      <c r="AD81" s="1">
        <f>Naklady_puvodni_cleneni_do_2022!AE51</f>
        <v>684822</v>
      </c>
      <c r="AE81" s="1">
        <f>Naklady_puvodni_cleneni_do_2022!AF51</f>
        <v>650844</v>
      </c>
      <c r="AF81" s="1">
        <f>Naklady_puvodni_cleneni_do_2022!AG51</f>
        <v>727398</v>
      </c>
      <c r="AG81" s="1">
        <f>Naklady_puvodni_cleneni_do_2022!AH51</f>
        <v>769389</v>
      </c>
      <c r="AH81" s="1">
        <f>Naklady_puvodni_cleneni_do_2022!AI51</f>
        <v>725395</v>
      </c>
      <c r="AI81" s="1">
        <f>Naklady_puvodni_cleneni_do_2022!AJ51</f>
        <v>781835</v>
      </c>
      <c r="AJ81" s="1">
        <f>Naklady_puvodni_cleneni_do_2022!AK51</f>
        <v>736272</v>
      </c>
      <c r="AK81" s="1">
        <f>Naklady_puvodni_cleneni_do_2022!AL51</f>
        <v>805599</v>
      </c>
      <c r="AL81" s="1">
        <f>Naklady_puvodni_cleneni_do_2022!AM51</f>
        <v>740296</v>
      </c>
      <c r="AM81" s="1">
        <f>Naklady_puvodni_cleneni_do_2022!AN51</f>
        <v>805540</v>
      </c>
      <c r="AN81" s="1">
        <f>Naklady_puvodni_cleneni_do_2022!AO51</f>
        <v>754869</v>
      </c>
      <c r="AO81" s="1">
        <f>Naklady_puvodni_cleneni_do_2022!AP51</f>
        <v>781815</v>
      </c>
      <c r="AP81" s="1">
        <f>Naklady_puvodni_cleneni_do_2022!AQ51</f>
        <v>758456.26260000002</v>
      </c>
      <c r="AQ81" s="1">
        <f>Naklady_puvodni_cleneni_do_2022!AR51</f>
        <v>823516.78842999996</v>
      </c>
      <c r="AR81" s="1">
        <f>Naklady_puvodni_cleneni_do_2022!AS51</f>
        <v>838667.32000000007</v>
      </c>
      <c r="AS81" s="1">
        <f>Naklady_puvodni_cleneni_do_2022!AT51</f>
        <v>859575.55914000003</v>
      </c>
      <c r="AT81" s="1">
        <f>Naklady_puvodni_cleneni_do_2022!AU51</f>
        <v>852916.87</v>
      </c>
      <c r="AU81" s="1">
        <f>Naklady_puvodni_cleneni_do_2022!AW51</f>
        <v>1330652.1299999999</v>
      </c>
      <c r="AV81" s="1">
        <f>Naklady_puvodni_cleneni_do_2022!AX51</f>
        <v>906676.50434999994</v>
      </c>
      <c r="AW81" s="1">
        <f>Naklady_puvodni_cleneni_do_2022!AY51</f>
        <v>1054667.42876</v>
      </c>
      <c r="AX81" s="1">
        <f>Naklady_puvodni_cleneni_do_2022!AZ51</f>
        <v>1111266.3899999999</v>
      </c>
      <c r="AY81" s="1">
        <f>Naklady_puvodni_cleneni_do_2022!BA51</f>
        <v>1107928.4064799999</v>
      </c>
    </row>
    <row r="83" spans="1:51" ht="15.75" x14ac:dyDescent="0.25">
      <c r="A83" s="22" t="s">
        <v>61</v>
      </c>
    </row>
    <row r="84" spans="1:51" x14ac:dyDescent="0.2">
      <c r="B84" s="1" t="str">
        <f t="shared" ref="B84:AG84" si="83">B2</f>
        <v>1/1998</v>
      </c>
      <c r="C84" s="1" t="str">
        <f t="shared" si="83"/>
        <v>2/1998</v>
      </c>
      <c r="D84" s="1" t="str">
        <f t="shared" si="83"/>
        <v>1/1999</v>
      </c>
      <c r="E84" s="1" t="str">
        <f t="shared" si="83"/>
        <v>2/1999</v>
      </c>
      <c r="F84" s="1" t="str">
        <f t="shared" si="83"/>
        <v>1/2000</v>
      </c>
      <c r="G84" s="1" t="str">
        <f t="shared" si="83"/>
        <v>2/2000</v>
      </c>
      <c r="H84" s="1" t="str">
        <f t="shared" si="83"/>
        <v>1/2001</v>
      </c>
      <c r="I84" s="1" t="str">
        <f t="shared" si="83"/>
        <v>2/2001</v>
      </c>
      <c r="J84" s="1" t="str">
        <f t="shared" si="83"/>
        <v>1/2002</v>
      </c>
      <c r="K84" s="1" t="str">
        <f t="shared" si="83"/>
        <v>2/2002</v>
      </c>
      <c r="L84" s="1" t="str">
        <f t="shared" si="83"/>
        <v>1/2003</v>
      </c>
      <c r="M84" s="1" t="str">
        <f t="shared" si="83"/>
        <v>2/2003</v>
      </c>
      <c r="N84" s="1" t="str">
        <f t="shared" si="83"/>
        <v>1/2004</v>
      </c>
      <c r="O84" s="1" t="str">
        <f t="shared" si="83"/>
        <v>2/2004</v>
      </c>
      <c r="P84" s="1" t="str">
        <f t="shared" si="83"/>
        <v>1/2005</v>
      </c>
      <c r="Q84" s="1" t="str">
        <f t="shared" si="83"/>
        <v>2/2005</v>
      </c>
      <c r="R84" s="1" t="str">
        <f t="shared" si="83"/>
        <v>1/2006</v>
      </c>
      <c r="S84" s="1" t="str">
        <f t="shared" si="83"/>
        <v>2/2006</v>
      </c>
      <c r="T84" s="1" t="str">
        <f t="shared" si="83"/>
        <v>1/2007</v>
      </c>
      <c r="U84" s="1" t="str">
        <f t="shared" si="83"/>
        <v>2/2007</v>
      </c>
      <c r="V84" s="1" t="str">
        <f t="shared" si="83"/>
        <v>1/2008</v>
      </c>
      <c r="W84" s="1" t="str">
        <f t="shared" si="83"/>
        <v>2/2008</v>
      </c>
      <c r="X84" s="1" t="str">
        <f t="shared" si="83"/>
        <v>1/2009</v>
      </c>
      <c r="Y84" s="1" t="str">
        <f t="shared" si="83"/>
        <v>2/2009</v>
      </c>
      <c r="Z84" s="1" t="str">
        <f t="shared" si="83"/>
        <v>1/2010</v>
      </c>
      <c r="AA84" s="1" t="str">
        <f t="shared" si="83"/>
        <v>2/2010</v>
      </c>
      <c r="AB84" s="1" t="str">
        <f t="shared" si="83"/>
        <v>1/2011</v>
      </c>
      <c r="AC84" s="1" t="str">
        <f t="shared" si="83"/>
        <v>2/2011</v>
      </c>
      <c r="AD84" s="1" t="str">
        <f t="shared" si="83"/>
        <v>1/2012</v>
      </c>
      <c r="AE84" s="1" t="str">
        <f t="shared" si="83"/>
        <v>2/2012</v>
      </c>
      <c r="AF84" s="1" t="str">
        <f t="shared" si="83"/>
        <v>1/2013</v>
      </c>
      <c r="AG84" s="1" t="str">
        <f t="shared" si="83"/>
        <v>2/2013</v>
      </c>
      <c r="AH84" s="1" t="str">
        <f t="shared" ref="AH84:AY84" si="84">AH2</f>
        <v>1/2014</v>
      </c>
      <c r="AI84" s="1" t="str">
        <f t="shared" si="84"/>
        <v>2/2014</v>
      </c>
      <c r="AJ84" s="1" t="str">
        <f t="shared" si="84"/>
        <v>1/2015</v>
      </c>
      <c r="AK84" s="1" t="str">
        <f t="shared" si="84"/>
        <v>2/2015</v>
      </c>
      <c r="AL84" s="1" t="str">
        <f t="shared" si="84"/>
        <v>1/2016</v>
      </c>
      <c r="AM84" s="1" t="str">
        <f t="shared" si="84"/>
        <v>2/2016</v>
      </c>
      <c r="AN84" s="1" t="str">
        <f t="shared" si="84"/>
        <v>1/2017</v>
      </c>
      <c r="AO84" s="1" t="str">
        <f t="shared" si="84"/>
        <v>2/2017</v>
      </c>
      <c r="AP84" s="1" t="str">
        <f t="shared" si="84"/>
        <v>1/2018</v>
      </c>
      <c r="AQ84" s="1" t="str">
        <f t="shared" si="84"/>
        <v>2/2018</v>
      </c>
      <c r="AR84" s="1" t="str">
        <f t="shared" si="84"/>
        <v>1/2019</v>
      </c>
      <c r="AS84" s="1" t="str">
        <f t="shared" si="84"/>
        <v>2/2019</v>
      </c>
      <c r="AT84" s="1" t="str">
        <f t="shared" si="84"/>
        <v>1/2020</v>
      </c>
      <c r="AU84" s="1" t="str">
        <f t="shared" si="84"/>
        <v>2/2020</v>
      </c>
      <c r="AV84" s="1" t="str">
        <f t="shared" si="84"/>
        <v>1/2021</v>
      </c>
      <c r="AW84" s="1" t="str">
        <f t="shared" si="84"/>
        <v>2/2021</v>
      </c>
      <c r="AX84" s="1" t="str">
        <f t="shared" si="84"/>
        <v>1/2022</v>
      </c>
      <c r="AY84" s="1" t="str">
        <f t="shared" si="84"/>
        <v>2/2022</v>
      </c>
    </row>
    <row r="85" spans="1:51" x14ac:dyDescent="0.2">
      <c r="A85" s="1" t="s">
        <v>22</v>
      </c>
      <c r="B85" s="1">
        <f>Naklady_puvodni_cleneni_do_2022!C52</f>
        <v>66476.928900871484</v>
      </c>
      <c r="C85" s="1">
        <f>Naklady_puvodni_cleneni_do_2022!D52</f>
        <v>96320.045460255249</v>
      </c>
      <c r="D85" s="1">
        <f>Naklady_puvodni_cleneni_do_2022!E52</f>
        <v>222731.2769997257</v>
      </c>
      <c r="E85" s="1">
        <f>Naklady_puvodni_cleneni_do_2022!F52</f>
        <v>462318.72300027427</v>
      </c>
      <c r="F85" s="1">
        <f>Naklady_puvodni_cleneni_do_2022!G52</f>
        <v>329770.66309463547</v>
      </c>
      <c r="G85" s="1">
        <f>Naklady_puvodni_cleneni_do_2022!H52</f>
        <v>343088.89690536453</v>
      </c>
      <c r="H85" s="1">
        <f>Naklady_puvodni_cleneni_do_2022!I52</f>
        <v>337057.23506919673</v>
      </c>
      <c r="I85" s="1">
        <f>Naklady_puvodni_cleneni_do_2022!J52</f>
        <v>388890</v>
      </c>
      <c r="J85" s="1">
        <f>Naklady_puvodni_cleneni_do_2022!K52</f>
        <v>384782</v>
      </c>
      <c r="K85" s="1">
        <f>Naklady_puvodni_cleneni_do_2022!L52</f>
        <v>427616</v>
      </c>
      <c r="L85" s="1">
        <f>Naklady_puvodni_cleneni_do_2022!M52</f>
        <v>437820</v>
      </c>
      <c r="M85" s="1">
        <f>Naklady_puvodni_cleneni_do_2022!N52</f>
        <v>249320.64491</v>
      </c>
      <c r="N85" s="1">
        <f>Naklady_puvodni_cleneni_do_2022!O52</f>
        <v>433821.28258000006</v>
      </c>
      <c r="O85" s="1">
        <f>Naklady_puvodni_cleneni_do_2022!P52</f>
        <v>484347.37572999997</v>
      </c>
      <c r="P85" s="1">
        <f>Naklady_puvodni_cleneni_do_2022!Q52</f>
        <v>491066</v>
      </c>
      <c r="Q85" s="1">
        <f>Naklady_puvodni_cleneni_do_2022!R52</f>
        <v>417330.15726000001</v>
      </c>
      <c r="R85" s="1">
        <f>Naklady_puvodni_cleneni_do_2022!S52</f>
        <v>560844</v>
      </c>
      <c r="S85" s="1">
        <f>Naklady_puvodni_cleneni_do_2022!T52</f>
        <v>562996</v>
      </c>
      <c r="T85" s="1">
        <f>Naklady_puvodni_cleneni_do_2022!U52</f>
        <v>560876</v>
      </c>
      <c r="U85" s="1">
        <f>Naklady_puvodni_cleneni_do_2022!V52</f>
        <v>870639</v>
      </c>
      <c r="V85" s="1">
        <f>Naklady_puvodni_cleneni_do_2022!W52</f>
        <v>697531.95472000004</v>
      </c>
      <c r="W85" s="1">
        <f>Naklady_puvodni_cleneni_do_2022!X52</f>
        <v>725754.04527999996</v>
      </c>
      <c r="X85" s="1">
        <f>Naklady_puvodni_cleneni_do_2022!Y52</f>
        <v>771449</v>
      </c>
      <c r="Y85" s="1">
        <f>Naklady_puvodni_cleneni_do_2022!Z52</f>
        <v>801781</v>
      </c>
      <c r="Z85" s="1">
        <f>Naklady_puvodni_cleneni_do_2022!AA52</f>
        <v>844255</v>
      </c>
      <c r="AA85" s="1">
        <f>Naklady_puvodni_cleneni_do_2022!AB52</f>
        <v>870516</v>
      </c>
      <c r="AB85" s="1">
        <f>Naklady_puvodni_cleneni_do_2022!AC52</f>
        <v>869587</v>
      </c>
      <c r="AC85" s="1">
        <f>Naklady_puvodni_cleneni_do_2022!AD52</f>
        <v>916761</v>
      </c>
      <c r="AD85" s="1">
        <f>Naklady_puvodni_cleneni_do_2022!AE52</f>
        <v>993581</v>
      </c>
      <c r="AE85" s="1">
        <f>Naklady_puvodni_cleneni_do_2022!AF52</f>
        <v>1026361</v>
      </c>
      <c r="AF85" s="1">
        <f>Naklady_puvodni_cleneni_do_2022!AG52</f>
        <v>1055798</v>
      </c>
      <c r="AG85" s="1">
        <f>Naklady_puvodni_cleneni_do_2022!AH52</f>
        <v>1093018</v>
      </c>
      <c r="AH85" s="1">
        <f>Naklady_puvodni_cleneni_do_2022!AI52</f>
        <v>1096258</v>
      </c>
      <c r="AI85" s="1">
        <f>Naklady_puvodni_cleneni_do_2022!AJ52</f>
        <v>1171314</v>
      </c>
      <c r="AJ85" s="1">
        <f>Naklady_puvodni_cleneni_do_2022!AK52</f>
        <v>1201135</v>
      </c>
      <c r="AK85" s="1">
        <f>Naklady_puvodni_cleneni_do_2022!AL52</f>
        <v>1267572</v>
      </c>
      <c r="AL85" s="1">
        <f>Naklady_puvodni_cleneni_do_2022!AM52</f>
        <v>1277235</v>
      </c>
      <c r="AM85" s="1">
        <f>Naklady_puvodni_cleneni_do_2022!AN52</f>
        <v>1321584</v>
      </c>
      <c r="AN85" s="1">
        <f>Naklady_puvodni_cleneni_do_2022!AO52</f>
        <v>1345611</v>
      </c>
      <c r="AO85" s="1">
        <f>Naklady_puvodni_cleneni_do_2022!AP52</f>
        <v>1336186</v>
      </c>
      <c r="AP85" s="1">
        <f>Naklady_puvodni_cleneni_do_2022!AQ52</f>
        <v>1397878.95413</v>
      </c>
      <c r="AQ85" s="1">
        <f>Naklady_puvodni_cleneni_do_2022!AR52</f>
        <v>1408323.3642899999</v>
      </c>
      <c r="AR85" s="1">
        <f>Naklady_puvodni_cleneni_do_2022!AS52</f>
        <v>1478126.4958500001</v>
      </c>
      <c r="AS85" s="1">
        <f>Naklady_puvodni_cleneni_do_2022!AT52</f>
        <v>1502679.8277099999</v>
      </c>
      <c r="AT85" s="1">
        <f>Naklady_puvodni_cleneni_do_2022!AU52</f>
        <v>1552472.47</v>
      </c>
      <c r="AU85" s="1">
        <f>Naklady_puvodni_cleneni_do_2022!AW52</f>
        <v>2053492.5300000003</v>
      </c>
      <c r="AV85" s="1">
        <f>Naklady_puvodni_cleneni_do_2022!AX52</f>
        <v>2536741.3136</v>
      </c>
      <c r="AW85" s="1">
        <f>Naklady_puvodni_cleneni_do_2022!AY52</f>
        <v>2010444.6910999999</v>
      </c>
      <c r="AX85" s="1">
        <f>Naklady_puvodni_cleneni_do_2022!AZ52</f>
        <v>1958104.03</v>
      </c>
      <c r="AY85" s="1">
        <f>Naklady_puvodni_cleneni_do_2022!BA52</f>
        <v>2109852.28572</v>
      </c>
    </row>
    <row r="87" spans="1:51" ht="15.75" x14ac:dyDescent="0.25">
      <c r="A87" s="22" t="s">
        <v>62</v>
      </c>
    </row>
    <row r="88" spans="1:51" x14ac:dyDescent="0.2">
      <c r="B88" s="1" t="str">
        <f t="shared" ref="B88:AG88" si="85">B2</f>
        <v>1/1998</v>
      </c>
      <c r="C88" s="1" t="str">
        <f t="shared" si="85"/>
        <v>2/1998</v>
      </c>
      <c r="D88" s="1" t="str">
        <f t="shared" si="85"/>
        <v>1/1999</v>
      </c>
      <c r="E88" s="1" t="str">
        <f t="shared" si="85"/>
        <v>2/1999</v>
      </c>
      <c r="F88" s="1" t="str">
        <f t="shared" si="85"/>
        <v>1/2000</v>
      </c>
      <c r="G88" s="1" t="str">
        <f t="shared" si="85"/>
        <v>2/2000</v>
      </c>
      <c r="H88" s="1" t="str">
        <f t="shared" si="85"/>
        <v>1/2001</v>
      </c>
      <c r="I88" s="1" t="str">
        <f t="shared" si="85"/>
        <v>2/2001</v>
      </c>
      <c r="J88" s="1" t="str">
        <f t="shared" si="85"/>
        <v>1/2002</v>
      </c>
      <c r="K88" s="1" t="str">
        <f t="shared" si="85"/>
        <v>2/2002</v>
      </c>
      <c r="L88" s="1" t="str">
        <f t="shared" si="85"/>
        <v>1/2003</v>
      </c>
      <c r="M88" s="1" t="str">
        <f t="shared" si="85"/>
        <v>2/2003</v>
      </c>
      <c r="N88" s="1" t="str">
        <f t="shared" si="85"/>
        <v>1/2004</v>
      </c>
      <c r="O88" s="1" t="str">
        <f t="shared" si="85"/>
        <v>2/2004</v>
      </c>
      <c r="P88" s="1" t="str">
        <f t="shared" si="85"/>
        <v>1/2005</v>
      </c>
      <c r="Q88" s="1" t="str">
        <f t="shared" si="85"/>
        <v>2/2005</v>
      </c>
      <c r="R88" s="1" t="str">
        <f t="shared" si="85"/>
        <v>1/2006</v>
      </c>
      <c r="S88" s="1" t="str">
        <f t="shared" si="85"/>
        <v>2/2006</v>
      </c>
      <c r="T88" s="1" t="str">
        <f t="shared" si="85"/>
        <v>1/2007</v>
      </c>
      <c r="U88" s="1" t="str">
        <f t="shared" si="85"/>
        <v>2/2007</v>
      </c>
      <c r="V88" s="1" t="str">
        <f t="shared" si="85"/>
        <v>1/2008</v>
      </c>
      <c r="W88" s="1" t="str">
        <f t="shared" si="85"/>
        <v>2/2008</v>
      </c>
      <c r="X88" s="1" t="str">
        <f t="shared" si="85"/>
        <v>1/2009</v>
      </c>
      <c r="Y88" s="1" t="str">
        <f t="shared" si="85"/>
        <v>2/2009</v>
      </c>
      <c r="Z88" s="1" t="str">
        <f t="shared" si="85"/>
        <v>1/2010</v>
      </c>
      <c r="AA88" s="1" t="str">
        <f t="shared" si="85"/>
        <v>2/2010</v>
      </c>
      <c r="AB88" s="1" t="str">
        <f t="shared" si="85"/>
        <v>1/2011</v>
      </c>
      <c r="AC88" s="1" t="str">
        <f t="shared" si="85"/>
        <v>2/2011</v>
      </c>
      <c r="AD88" s="1" t="str">
        <f t="shared" si="85"/>
        <v>1/2012</v>
      </c>
      <c r="AE88" s="1" t="str">
        <f t="shared" si="85"/>
        <v>2/2012</v>
      </c>
      <c r="AF88" s="1" t="str">
        <f t="shared" si="85"/>
        <v>1/2013</v>
      </c>
      <c r="AG88" s="1" t="str">
        <f t="shared" si="85"/>
        <v>2/2013</v>
      </c>
      <c r="AH88" s="1" t="str">
        <f t="shared" ref="AH88:AY88" si="86">AH2</f>
        <v>1/2014</v>
      </c>
      <c r="AI88" s="1" t="str">
        <f t="shared" si="86"/>
        <v>2/2014</v>
      </c>
      <c r="AJ88" s="1" t="str">
        <f t="shared" si="86"/>
        <v>1/2015</v>
      </c>
      <c r="AK88" s="1" t="str">
        <f t="shared" si="86"/>
        <v>2/2015</v>
      </c>
      <c r="AL88" s="1" t="str">
        <f t="shared" si="86"/>
        <v>1/2016</v>
      </c>
      <c r="AM88" s="1" t="str">
        <f t="shared" si="86"/>
        <v>2/2016</v>
      </c>
      <c r="AN88" s="1" t="str">
        <f t="shared" si="86"/>
        <v>1/2017</v>
      </c>
      <c r="AO88" s="1" t="str">
        <f t="shared" si="86"/>
        <v>2/2017</v>
      </c>
      <c r="AP88" s="1" t="str">
        <f t="shared" si="86"/>
        <v>1/2018</v>
      </c>
      <c r="AQ88" s="1" t="str">
        <f t="shared" si="86"/>
        <v>2/2018</v>
      </c>
      <c r="AR88" s="1" t="str">
        <f t="shared" si="86"/>
        <v>1/2019</v>
      </c>
      <c r="AS88" s="1" t="str">
        <f t="shared" si="86"/>
        <v>2/2019</v>
      </c>
      <c r="AT88" s="1" t="str">
        <f t="shared" si="86"/>
        <v>1/2020</v>
      </c>
      <c r="AU88" s="1" t="str">
        <f t="shared" si="86"/>
        <v>2/2020</v>
      </c>
      <c r="AV88" s="1" t="str">
        <f t="shared" si="86"/>
        <v>1/2021</v>
      </c>
      <c r="AW88" s="1" t="str">
        <f t="shared" si="86"/>
        <v>2/2021</v>
      </c>
      <c r="AX88" s="1" t="str">
        <f t="shared" si="86"/>
        <v>1/2022</v>
      </c>
      <c r="AY88" s="1" t="str">
        <f t="shared" si="86"/>
        <v>2/2022</v>
      </c>
    </row>
    <row r="89" spans="1:51" x14ac:dyDescent="0.2">
      <c r="A89" s="1" t="s">
        <v>18</v>
      </c>
      <c r="B89" s="1">
        <f>Naklady_puvodni_cleneni_do_2022!C35</f>
        <v>22612053.945316073</v>
      </c>
      <c r="C89" s="1">
        <f>Naklady_puvodni_cleneni_do_2022!D35</f>
        <v>22324147.54469518</v>
      </c>
      <c r="D89" s="1">
        <f>Naklady_puvodni_cleneni_do_2022!E35</f>
        <v>23498902.429294124</v>
      </c>
      <c r="E89" s="1">
        <f>Naklady_puvodni_cleneni_do_2022!F35</f>
        <v>23480117.570705876</v>
      </c>
      <c r="F89" s="1">
        <f>Naklady_puvodni_cleneni_do_2022!G35</f>
        <v>23931635.368103679</v>
      </c>
      <c r="G89" s="1">
        <f>Naklady_puvodni_cleneni_do_2022!H35</f>
        <v>23552446.931896321</v>
      </c>
      <c r="H89" s="1">
        <f>Naklady_puvodni_cleneni_do_2022!I35</f>
        <v>24714687.99683509</v>
      </c>
      <c r="I89" s="1">
        <f>Naklady_puvodni_cleneni_do_2022!J35</f>
        <v>28643096.708000001</v>
      </c>
      <c r="J89" s="1">
        <f>Naklady_puvodni_cleneni_do_2022!K35</f>
        <v>29843588</v>
      </c>
      <c r="K89" s="1">
        <f>Naklady_puvodni_cleneni_do_2022!L35</f>
        <v>29296127</v>
      </c>
      <c r="L89" s="1">
        <f>Naklady_puvodni_cleneni_do_2022!M35</f>
        <v>31009529</v>
      </c>
      <c r="M89" s="1">
        <f>Naklady_puvodni_cleneni_do_2022!N35</f>
        <v>29183260.099380001</v>
      </c>
      <c r="N89" s="1">
        <f>Naklady_puvodni_cleneni_do_2022!O35</f>
        <v>32007329.1074</v>
      </c>
      <c r="O89" s="1">
        <f>Naklady_puvodni_cleneni_do_2022!P35</f>
        <v>32198891</v>
      </c>
      <c r="P89" s="1">
        <f>Naklady_puvodni_cleneni_do_2022!Q35</f>
        <v>33822355</v>
      </c>
      <c r="Q89" s="1">
        <f>Naklady_puvodni_cleneni_do_2022!R35</f>
        <v>34026417.793760002</v>
      </c>
      <c r="R89" s="1">
        <f>Naklady_puvodni_cleneni_do_2022!S35</f>
        <v>37200339</v>
      </c>
      <c r="S89" s="1">
        <f>Naklady_puvodni_cleneni_do_2022!T35</f>
        <v>37224064</v>
      </c>
      <c r="T89" s="1">
        <f>Naklady_puvodni_cleneni_do_2022!U35</f>
        <v>40563572</v>
      </c>
      <c r="U89" s="1">
        <f>Naklady_puvodni_cleneni_do_2022!V35</f>
        <v>41353196</v>
      </c>
      <c r="V89" s="1">
        <f>Naklady_puvodni_cleneni_do_2022!W35</f>
        <v>42430605.257160001</v>
      </c>
      <c r="W89" s="1">
        <f>Naklady_puvodni_cleneni_do_2022!X35</f>
        <v>46963746.742839999</v>
      </c>
      <c r="X89" s="1">
        <f>Naklady_puvodni_cleneni_do_2022!Y35</f>
        <v>46516575.120075382</v>
      </c>
      <c r="Y89" s="1">
        <f>Naklady_puvodni_cleneni_do_2022!Z35</f>
        <v>49514710</v>
      </c>
      <c r="Z89" s="1">
        <f>Naklady_puvodni_cleneni_do_2022!AA35</f>
        <v>49579307</v>
      </c>
      <c r="AA89" s="1">
        <f>Naklady_puvodni_cleneni_do_2022!AB35</f>
        <v>53513867</v>
      </c>
      <c r="AB89" s="1">
        <f>Naklady_puvodni_cleneni_do_2022!AC35</f>
        <v>50830634</v>
      </c>
      <c r="AC89" s="1">
        <f>Naklady_puvodni_cleneni_do_2022!AD35</f>
        <v>53140892</v>
      </c>
      <c r="AD89" s="1">
        <f>Naklady_puvodni_cleneni_do_2022!AE35</f>
        <v>51201166</v>
      </c>
      <c r="AE89" s="1">
        <f>Naklady_puvodni_cleneni_do_2022!AF35</f>
        <v>53472635</v>
      </c>
      <c r="AF89" s="1">
        <f>Naklady_puvodni_cleneni_do_2022!AG35</f>
        <v>50230974</v>
      </c>
      <c r="AG89" s="1">
        <f>Naklady_puvodni_cleneni_do_2022!AH35</f>
        <v>53766872</v>
      </c>
      <c r="AH89" s="1">
        <f>Naklady_puvodni_cleneni_do_2022!AI35</f>
        <v>54306637</v>
      </c>
      <c r="AI89" s="1">
        <f>Naklady_puvodni_cleneni_do_2022!AJ35</f>
        <v>57673803</v>
      </c>
      <c r="AJ89" s="1">
        <f>Naklady_puvodni_cleneni_do_2022!AK35</f>
        <v>56883064</v>
      </c>
      <c r="AK89" s="1">
        <f>Naklady_puvodni_cleneni_do_2022!AL35</f>
        <v>59597039.000000007</v>
      </c>
      <c r="AL89" s="1">
        <f>Naklady_puvodni_cleneni_do_2022!AM35</f>
        <v>59190759</v>
      </c>
      <c r="AM89" s="1">
        <f>Naklady_puvodni_cleneni_do_2022!AN35</f>
        <v>62256486</v>
      </c>
      <c r="AN89" s="1">
        <f>Naklady_puvodni_cleneni_do_2022!AO35</f>
        <v>63721989</v>
      </c>
      <c r="AO89" s="1">
        <f>Naklady_puvodni_cleneni_do_2022!AP35</f>
        <v>66410452.000000007</v>
      </c>
      <c r="AP89" s="1">
        <f>Naklady_puvodni_cleneni_do_2022!AQ35</f>
        <v>69487350.593999982</v>
      </c>
      <c r="AQ89" s="1">
        <f>Naklady_puvodni_cleneni_do_2022!AR35</f>
        <v>72230913.248710006</v>
      </c>
      <c r="AR89" s="1">
        <f>Naklady_puvodni_cleneni_do_2022!AS35</f>
        <v>75492514.51214999</v>
      </c>
      <c r="AS89" s="1">
        <f>Naklady_puvodni_cleneni_do_2022!AT35</f>
        <v>79485458.054378241</v>
      </c>
      <c r="AT89" s="1">
        <f>Naklady_puvodni_cleneni_do_2022!AU35</f>
        <v>82905611.079065248</v>
      </c>
      <c r="AU89" s="1">
        <f>Naklady_puvodni_cleneni_do_2022!AW35</f>
        <v>97335774.920934737</v>
      </c>
      <c r="AV89" s="1">
        <f>Naklady_puvodni_cleneni_do_2022!AX35</f>
        <v>87061768.942660004</v>
      </c>
      <c r="AW89" s="1">
        <f>Naklady_puvodni_cleneni_do_2022!AY35</f>
        <v>124034344.57316999</v>
      </c>
      <c r="AX89" s="1">
        <f>Naklady_puvodni_cleneni_do_2022!AZ35</f>
        <v>101599621.08</v>
      </c>
      <c r="AY89" s="1">
        <f>Naklady_puvodni_cleneni_do_2022!BA35</f>
        <v>117398539.12826002</v>
      </c>
    </row>
    <row r="91" spans="1:51" ht="15.75" x14ac:dyDescent="0.25">
      <c r="A91" s="22" t="s">
        <v>63</v>
      </c>
    </row>
    <row r="92" spans="1:51" x14ac:dyDescent="0.2">
      <c r="B92" s="1" t="str">
        <f t="shared" ref="B92:AG92" si="87">B2</f>
        <v>1/1998</v>
      </c>
      <c r="C92" s="1" t="str">
        <f t="shared" si="87"/>
        <v>2/1998</v>
      </c>
      <c r="D92" s="1" t="str">
        <f t="shared" si="87"/>
        <v>1/1999</v>
      </c>
      <c r="E92" s="1" t="str">
        <f t="shared" si="87"/>
        <v>2/1999</v>
      </c>
      <c r="F92" s="1" t="str">
        <f t="shared" si="87"/>
        <v>1/2000</v>
      </c>
      <c r="G92" s="1" t="str">
        <f t="shared" si="87"/>
        <v>2/2000</v>
      </c>
      <c r="H92" s="1" t="str">
        <f t="shared" si="87"/>
        <v>1/2001</v>
      </c>
      <c r="I92" s="1" t="str">
        <f t="shared" si="87"/>
        <v>2/2001</v>
      </c>
      <c r="J92" s="1" t="str">
        <f t="shared" si="87"/>
        <v>1/2002</v>
      </c>
      <c r="K92" s="1" t="str">
        <f t="shared" si="87"/>
        <v>2/2002</v>
      </c>
      <c r="L92" s="1" t="str">
        <f t="shared" si="87"/>
        <v>1/2003</v>
      </c>
      <c r="M92" s="1" t="str">
        <f t="shared" si="87"/>
        <v>2/2003</v>
      </c>
      <c r="N92" s="1" t="str">
        <f t="shared" si="87"/>
        <v>1/2004</v>
      </c>
      <c r="O92" s="1" t="str">
        <f t="shared" si="87"/>
        <v>2/2004</v>
      </c>
      <c r="P92" s="1" t="str">
        <f t="shared" si="87"/>
        <v>1/2005</v>
      </c>
      <c r="Q92" s="1" t="str">
        <f t="shared" si="87"/>
        <v>2/2005</v>
      </c>
      <c r="R92" s="1" t="str">
        <f t="shared" si="87"/>
        <v>1/2006</v>
      </c>
      <c r="S92" s="1" t="str">
        <f t="shared" si="87"/>
        <v>2/2006</v>
      </c>
      <c r="T92" s="1" t="str">
        <f t="shared" si="87"/>
        <v>1/2007</v>
      </c>
      <c r="U92" s="1" t="str">
        <f t="shared" si="87"/>
        <v>2/2007</v>
      </c>
      <c r="V92" s="1" t="str">
        <f t="shared" si="87"/>
        <v>1/2008</v>
      </c>
      <c r="W92" s="1" t="str">
        <f t="shared" si="87"/>
        <v>2/2008</v>
      </c>
      <c r="X92" s="1" t="str">
        <f t="shared" si="87"/>
        <v>1/2009</v>
      </c>
      <c r="Y92" s="1" t="str">
        <f t="shared" si="87"/>
        <v>2/2009</v>
      </c>
      <c r="Z92" s="1" t="str">
        <f t="shared" si="87"/>
        <v>1/2010</v>
      </c>
      <c r="AA92" s="1" t="str">
        <f t="shared" si="87"/>
        <v>2/2010</v>
      </c>
      <c r="AB92" s="1" t="str">
        <f t="shared" si="87"/>
        <v>1/2011</v>
      </c>
      <c r="AC92" s="1" t="str">
        <f t="shared" si="87"/>
        <v>2/2011</v>
      </c>
      <c r="AD92" s="1" t="str">
        <f t="shared" si="87"/>
        <v>1/2012</v>
      </c>
      <c r="AE92" s="1" t="str">
        <f t="shared" si="87"/>
        <v>2/2012</v>
      </c>
      <c r="AF92" s="1" t="str">
        <f t="shared" si="87"/>
        <v>1/2013</v>
      </c>
      <c r="AG92" s="1" t="str">
        <f t="shared" si="87"/>
        <v>2/2013</v>
      </c>
      <c r="AH92" s="1" t="str">
        <f t="shared" ref="AH92:AY92" si="88">AH2</f>
        <v>1/2014</v>
      </c>
      <c r="AI92" s="1" t="str">
        <f t="shared" si="88"/>
        <v>2/2014</v>
      </c>
      <c r="AJ92" s="1" t="str">
        <f t="shared" si="88"/>
        <v>1/2015</v>
      </c>
      <c r="AK92" s="1" t="str">
        <f t="shared" si="88"/>
        <v>2/2015</v>
      </c>
      <c r="AL92" s="1" t="str">
        <f t="shared" si="88"/>
        <v>1/2016</v>
      </c>
      <c r="AM92" s="1" t="str">
        <f t="shared" si="88"/>
        <v>2/2016</v>
      </c>
      <c r="AN92" s="1" t="str">
        <f t="shared" si="88"/>
        <v>1/2017</v>
      </c>
      <c r="AO92" s="1" t="str">
        <f t="shared" si="88"/>
        <v>2/2017</v>
      </c>
      <c r="AP92" s="1" t="str">
        <f t="shared" si="88"/>
        <v>1/2018</v>
      </c>
      <c r="AQ92" s="1" t="str">
        <f t="shared" si="88"/>
        <v>2/2018</v>
      </c>
      <c r="AR92" s="1" t="str">
        <f t="shared" si="88"/>
        <v>1/2019</v>
      </c>
      <c r="AS92" s="1" t="str">
        <f t="shared" si="88"/>
        <v>2/2019</v>
      </c>
      <c r="AT92" s="1" t="str">
        <f t="shared" si="88"/>
        <v>1/2020</v>
      </c>
      <c r="AU92" s="1" t="str">
        <f t="shared" si="88"/>
        <v>2/2020</v>
      </c>
      <c r="AV92" s="1" t="str">
        <f t="shared" si="88"/>
        <v>1/2021</v>
      </c>
      <c r="AW92" s="1" t="str">
        <f t="shared" si="88"/>
        <v>2/2021</v>
      </c>
      <c r="AX92" s="1" t="str">
        <f t="shared" si="88"/>
        <v>1/2022</v>
      </c>
      <c r="AY92" s="1" t="str">
        <f t="shared" si="88"/>
        <v>2/2022</v>
      </c>
    </row>
    <row r="93" spans="1:51" x14ac:dyDescent="0.2">
      <c r="A93" s="1" t="s">
        <v>23</v>
      </c>
      <c r="B93" s="1">
        <f>Naklady_puvodni_cleneni_do_2022!C43</f>
        <v>803741.05762994708</v>
      </c>
      <c r="C93" s="1">
        <f>Naklady_puvodni_cleneni_do_2022!D43</f>
        <v>1460404.4423700529</v>
      </c>
      <c r="D93" s="1">
        <f>Naklady_puvodni_cleneni_do_2022!E43</f>
        <v>1302272.2913435448</v>
      </c>
      <c r="E93" s="1">
        <f>Naklady_puvodni_cleneni_do_2022!F43</f>
        <v>1304151.7086564552</v>
      </c>
      <c r="F93" s="1">
        <f>Naklady_puvodni_cleneni_do_2022!G43</f>
        <v>1282995.1370712742</v>
      </c>
      <c r="G93" s="1">
        <f>Naklady_puvodni_cleneni_do_2022!H43</f>
        <v>1439798.3629287258</v>
      </c>
      <c r="H93" s="1">
        <f>Naklady_puvodni_cleneni_do_2022!I43</f>
        <v>1499100.6772172572</v>
      </c>
      <c r="I93" s="1">
        <f>Naklady_puvodni_cleneni_do_2022!J43</f>
        <v>1658392.3219999999</v>
      </c>
      <c r="J93" s="1">
        <f>Naklady_puvodni_cleneni_do_2022!K43</f>
        <v>1531635</v>
      </c>
      <c r="K93" s="1">
        <f>Naklady_puvodni_cleneni_do_2022!L43</f>
        <v>2140241</v>
      </c>
      <c r="L93" s="1">
        <f>Naklady_puvodni_cleneni_do_2022!M43</f>
        <v>2000033</v>
      </c>
      <c r="M93" s="1">
        <f>Naklady_puvodni_cleneni_do_2022!N43</f>
        <v>2060674.1871199999</v>
      </c>
      <c r="N93" s="1">
        <f>Naklady_puvodni_cleneni_do_2022!O43</f>
        <v>2113153.0332800001</v>
      </c>
      <c r="O93" s="1">
        <f>Naklady_puvodni_cleneni_do_2022!P43</f>
        <v>2154600.4514100002</v>
      </c>
      <c r="P93" s="1">
        <f>Naklady_puvodni_cleneni_do_2022!Q43</f>
        <v>2191332</v>
      </c>
      <c r="Q93" s="1">
        <f>Naklady_puvodni_cleneni_do_2022!R43</f>
        <v>2249658.11986</v>
      </c>
      <c r="R93" s="1">
        <f>Naklady_puvodni_cleneni_do_2022!S43</f>
        <v>2534201</v>
      </c>
      <c r="S93" s="1">
        <f>Naklady_puvodni_cleneni_do_2022!T43</f>
        <v>2428453</v>
      </c>
      <c r="T93" s="1">
        <f>Naklady_puvodni_cleneni_do_2022!U43</f>
        <v>2476277</v>
      </c>
      <c r="U93" s="1">
        <f>Naklady_puvodni_cleneni_do_2022!V43</f>
        <v>2973044</v>
      </c>
      <c r="V93" s="1">
        <f>Naklady_puvodni_cleneni_do_2022!W43</f>
        <v>2790596.3638200001</v>
      </c>
      <c r="W93" s="1">
        <f>Naklady_puvodni_cleneni_do_2022!X43</f>
        <v>2634424.6361799999</v>
      </c>
      <c r="X93" s="1">
        <f>Naklady_puvodni_cleneni_do_2022!Y43</f>
        <v>3064335.7385742152</v>
      </c>
      <c r="Y93" s="1">
        <f>Naklady_puvodni_cleneni_do_2022!Z43</f>
        <v>3318826</v>
      </c>
      <c r="Z93" s="1">
        <f>Naklady_puvodni_cleneni_do_2022!AA43</f>
        <v>3043488</v>
      </c>
      <c r="AA93" s="1">
        <f>Naklady_puvodni_cleneni_do_2022!AB43</f>
        <v>2979421</v>
      </c>
      <c r="AB93" s="1">
        <f>Naklady_puvodni_cleneni_do_2022!AC43</f>
        <v>3004169</v>
      </c>
      <c r="AC93" s="1">
        <f>Naklady_puvodni_cleneni_do_2022!AD43</f>
        <v>2983388</v>
      </c>
      <c r="AD93" s="1">
        <f>Naklady_puvodni_cleneni_do_2022!AE43</f>
        <v>3031616</v>
      </c>
      <c r="AE93" s="1">
        <f>Naklady_puvodni_cleneni_do_2022!AF43</f>
        <v>2940319</v>
      </c>
      <c r="AF93" s="1">
        <f>Naklady_puvodni_cleneni_do_2022!AG43</f>
        <v>2879762</v>
      </c>
      <c r="AG93" s="1">
        <f>Naklady_puvodni_cleneni_do_2022!AH43</f>
        <v>2905432</v>
      </c>
      <c r="AH93" s="1">
        <f>Naklady_puvodni_cleneni_do_2022!AI43</f>
        <v>3327502</v>
      </c>
      <c r="AI93" s="1">
        <f>Naklady_puvodni_cleneni_do_2022!AJ43</f>
        <v>3664843</v>
      </c>
      <c r="AJ93" s="1">
        <f>Naklady_puvodni_cleneni_do_2022!AK43</f>
        <v>3604729</v>
      </c>
      <c r="AK93" s="1">
        <f>Naklady_puvodni_cleneni_do_2022!AL43</f>
        <v>3648186</v>
      </c>
      <c r="AL93" s="1">
        <f>Naklady_puvodni_cleneni_do_2022!AM43</f>
        <v>3770703</v>
      </c>
      <c r="AM93" s="1">
        <f>Naklady_puvodni_cleneni_do_2022!AN43</f>
        <v>3843117</v>
      </c>
      <c r="AN93" s="1">
        <f>Naklady_puvodni_cleneni_do_2022!AO43</f>
        <v>4058301</v>
      </c>
      <c r="AO93" s="1">
        <f>Naklady_puvodni_cleneni_do_2022!AP43</f>
        <v>4013415</v>
      </c>
      <c r="AP93" s="1">
        <f>Naklady_puvodni_cleneni_do_2022!AQ43</f>
        <v>4453077.1118799997</v>
      </c>
      <c r="AQ93" s="1">
        <f>Naklady_puvodni_cleneni_do_2022!AR43</f>
        <v>4465262.6177700004</v>
      </c>
      <c r="AR93" s="1">
        <f>Naklady_puvodni_cleneni_do_2022!AS43</f>
        <v>4844443.58</v>
      </c>
      <c r="AS93" s="1">
        <f>Naklady_puvodni_cleneni_do_2022!AT43</f>
        <v>4889890.5653099995</v>
      </c>
      <c r="AT93" s="1">
        <f>Naklady_puvodni_cleneni_do_2022!AU43</f>
        <v>4801792.3276800001</v>
      </c>
      <c r="AU93" s="1">
        <f>Naklady_puvodni_cleneni_do_2022!AW43</f>
        <v>6144239.6723200008</v>
      </c>
      <c r="AV93" s="1">
        <f>Naklady_puvodni_cleneni_do_2022!AX43</f>
        <v>4952939.5968699995</v>
      </c>
      <c r="AW93" s="1">
        <f>Naklady_puvodni_cleneni_do_2022!AY43</f>
        <v>6219788.2773599997</v>
      </c>
      <c r="AX93" s="1">
        <f>Naklady_puvodni_cleneni_do_2022!AZ43</f>
        <v>6263884.6500000004</v>
      </c>
      <c r="AY93" s="1">
        <f>Naklady_puvodni_cleneni_do_2022!BA43</f>
        <v>4683333.6196300006</v>
      </c>
    </row>
    <row r="95" spans="1:51" ht="15.75" x14ac:dyDescent="0.25">
      <c r="A95" s="22" t="s">
        <v>64</v>
      </c>
    </row>
    <row r="96" spans="1:51" x14ac:dyDescent="0.2">
      <c r="B96" s="1" t="str">
        <f t="shared" ref="B96:AG96" si="89">B2</f>
        <v>1/1998</v>
      </c>
      <c r="C96" s="1" t="str">
        <f t="shared" si="89"/>
        <v>2/1998</v>
      </c>
      <c r="D96" s="1" t="str">
        <f t="shared" si="89"/>
        <v>1/1999</v>
      </c>
      <c r="E96" s="1" t="str">
        <f t="shared" si="89"/>
        <v>2/1999</v>
      </c>
      <c r="F96" s="1" t="str">
        <f t="shared" si="89"/>
        <v>1/2000</v>
      </c>
      <c r="G96" s="1" t="str">
        <f t="shared" si="89"/>
        <v>2/2000</v>
      </c>
      <c r="H96" s="1" t="str">
        <f t="shared" si="89"/>
        <v>1/2001</v>
      </c>
      <c r="I96" s="1" t="str">
        <f t="shared" si="89"/>
        <v>2/2001</v>
      </c>
      <c r="J96" s="1" t="str">
        <f t="shared" si="89"/>
        <v>1/2002</v>
      </c>
      <c r="K96" s="1" t="str">
        <f t="shared" si="89"/>
        <v>2/2002</v>
      </c>
      <c r="L96" s="1" t="str">
        <f t="shared" si="89"/>
        <v>1/2003</v>
      </c>
      <c r="M96" s="1" t="str">
        <f t="shared" si="89"/>
        <v>2/2003</v>
      </c>
      <c r="N96" s="1" t="str">
        <f t="shared" si="89"/>
        <v>1/2004</v>
      </c>
      <c r="O96" s="1" t="str">
        <f t="shared" si="89"/>
        <v>2/2004</v>
      </c>
      <c r="P96" s="1" t="str">
        <f t="shared" si="89"/>
        <v>1/2005</v>
      </c>
      <c r="Q96" s="1" t="str">
        <f t="shared" si="89"/>
        <v>2/2005</v>
      </c>
      <c r="R96" s="1" t="str">
        <f t="shared" si="89"/>
        <v>1/2006</v>
      </c>
      <c r="S96" s="1" t="str">
        <f t="shared" si="89"/>
        <v>2/2006</v>
      </c>
      <c r="T96" s="1" t="str">
        <f t="shared" si="89"/>
        <v>1/2007</v>
      </c>
      <c r="U96" s="1" t="str">
        <f t="shared" si="89"/>
        <v>2/2007</v>
      </c>
      <c r="V96" s="1" t="str">
        <f t="shared" si="89"/>
        <v>1/2008</v>
      </c>
      <c r="W96" s="1" t="str">
        <f t="shared" si="89"/>
        <v>2/2008</v>
      </c>
      <c r="X96" s="1" t="str">
        <f t="shared" si="89"/>
        <v>1/2009</v>
      </c>
      <c r="Y96" s="1" t="str">
        <f t="shared" si="89"/>
        <v>2/2009</v>
      </c>
      <c r="Z96" s="1" t="str">
        <f t="shared" si="89"/>
        <v>1/2010</v>
      </c>
      <c r="AA96" s="1" t="str">
        <f t="shared" si="89"/>
        <v>2/2010</v>
      </c>
      <c r="AB96" s="1" t="str">
        <f t="shared" si="89"/>
        <v>1/2011</v>
      </c>
      <c r="AC96" s="1" t="str">
        <f t="shared" si="89"/>
        <v>2/2011</v>
      </c>
      <c r="AD96" s="1" t="str">
        <f t="shared" si="89"/>
        <v>1/2012</v>
      </c>
      <c r="AE96" s="1" t="str">
        <f t="shared" si="89"/>
        <v>2/2012</v>
      </c>
      <c r="AF96" s="1" t="str">
        <f t="shared" si="89"/>
        <v>1/2013</v>
      </c>
      <c r="AG96" s="1" t="str">
        <f t="shared" si="89"/>
        <v>2/2013</v>
      </c>
      <c r="AH96" s="1" t="str">
        <f t="shared" ref="AH96:AY96" si="90">AH2</f>
        <v>1/2014</v>
      </c>
      <c r="AI96" s="1" t="str">
        <f t="shared" si="90"/>
        <v>2/2014</v>
      </c>
      <c r="AJ96" s="1" t="str">
        <f t="shared" si="90"/>
        <v>1/2015</v>
      </c>
      <c r="AK96" s="1" t="str">
        <f t="shared" si="90"/>
        <v>2/2015</v>
      </c>
      <c r="AL96" s="1" t="str">
        <f t="shared" si="90"/>
        <v>1/2016</v>
      </c>
      <c r="AM96" s="1" t="str">
        <f t="shared" si="90"/>
        <v>2/2016</v>
      </c>
      <c r="AN96" s="1" t="str">
        <f t="shared" si="90"/>
        <v>1/2017</v>
      </c>
      <c r="AO96" s="1" t="str">
        <f t="shared" si="90"/>
        <v>2/2017</v>
      </c>
      <c r="AP96" s="1" t="str">
        <f t="shared" si="90"/>
        <v>1/2018</v>
      </c>
      <c r="AQ96" s="1" t="str">
        <f t="shared" si="90"/>
        <v>2/2018</v>
      </c>
      <c r="AR96" s="1" t="str">
        <f t="shared" si="90"/>
        <v>1/2019</v>
      </c>
      <c r="AS96" s="1" t="str">
        <f t="shared" si="90"/>
        <v>2/2019</v>
      </c>
      <c r="AT96" s="1" t="str">
        <f t="shared" si="90"/>
        <v>1/2020</v>
      </c>
      <c r="AU96" s="1" t="str">
        <f t="shared" si="90"/>
        <v>2/2020</v>
      </c>
      <c r="AV96" s="1" t="str">
        <f t="shared" si="90"/>
        <v>1/2021</v>
      </c>
      <c r="AW96" s="1" t="str">
        <f t="shared" si="90"/>
        <v>2/2021</v>
      </c>
      <c r="AX96" s="1" t="str">
        <f t="shared" si="90"/>
        <v>1/2022</v>
      </c>
      <c r="AY96" s="1" t="str">
        <f t="shared" si="90"/>
        <v>2/2022</v>
      </c>
    </row>
    <row r="97" spans="1:51" x14ac:dyDescent="0.2">
      <c r="A97" s="1" t="s">
        <v>180</v>
      </c>
      <c r="B97" s="1">
        <f>Naklady_puvodni_cleneni_do_2022!C45+Naklady_puvodni_cleneni_do_2022!C46</f>
        <v>363613.372578034</v>
      </c>
      <c r="C97" s="1">
        <f>Naklady_puvodni_cleneni_do_2022!D45+Naklady_puvodni_cleneni_do_2022!D46</f>
        <v>714767.25862382667</v>
      </c>
      <c r="D97" s="1">
        <f>Naklady_puvodni_cleneni_do_2022!E45+Naklady_puvodni_cleneni_do_2022!E46</f>
        <v>783152.21811851719</v>
      </c>
      <c r="E97" s="1">
        <f>Naklady_puvodni_cleneni_do_2022!F45+Naklady_puvodni_cleneni_do_2022!F46</f>
        <v>836471.78188148281</v>
      </c>
      <c r="F97" s="1">
        <f>Naklady_puvodni_cleneni_do_2022!G45+Naklady_puvodni_cleneni_do_2022!G46</f>
        <v>1024389.3644354587</v>
      </c>
      <c r="G97" s="1">
        <f>Naklady_puvodni_cleneni_do_2022!H45+Naklady_puvodni_cleneni_do_2022!H46</f>
        <v>1112928.2555645416</v>
      </c>
      <c r="H97" s="1">
        <f>Naklady_puvodni_cleneni_do_2022!I45+Naklady_puvodni_cleneni_do_2022!I46</f>
        <v>1288768</v>
      </c>
      <c r="I97" s="1">
        <f>Naklady_puvodni_cleneni_do_2022!J45+Naklady_puvodni_cleneni_do_2022!J46</f>
        <v>1381582.3870000001</v>
      </c>
      <c r="J97" s="1">
        <f>Naklady_puvodni_cleneni_do_2022!K45+Naklady_puvodni_cleneni_do_2022!K46</f>
        <v>1551647</v>
      </c>
      <c r="K97" s="1">
        <f>Naklady_puvodni_cleneni_do_2022!L45+Naklady_puvodni_cleneni_do_2022!L46</f>
        <v>1717923</v>
      </c>
      <c r="L97" s="1">
        <f>Naklady_puvodni_cleneni_do_2022!M45+Naklady_puvodni_cleneni_do_2022!M46</f>
        <v>1784700</v>
      </c>
      <c r="M97" s="1">
        <f>Naklady_puvodni_cleneni_do_2022!N45+Naklady_puvodni_cleneni_do_2022!N46</f>
        <v>1862878.0594300001</v>
      </c>
      <c r="N97" s="1">
        <f>Naklady_puvodni_cleneni_do_2022!O45+Naklady_puvodni_cleneni_do_2022!O46</f>
        <v>1816470.43035</v>
      </c>
      <c r="O97" s="1">
        <f>Naklady_puvodni_cleneni_do_2022!P45+Naklady_puvodni_cleneni_do_2022!P46</f>
        <v>1927264.93942</v>
      </c>
      <c r="P97" s="1">
        <f>Naklady_puvodni_cleneni_do_2022!Q45+Naklady_puvodni_cleneni_do_2022!Q46</f>
        <v>1923164</v>
      </c>
      <c r="Q97" s="1">
        <f>Naklady_puvodni_cleneni_do_2022!R45+Naklady_puvodni_cleneni_do_2022!R46</f>
        <v>1984841.0297399999</v>
      </c>
      <c r="R97" s="1">
        <f>Naklady_puvodni_cleneni_do_2022!S45+Naklady_puvodni_cleneni_do_2022!S46</f>
        <v>2150279</v>
      </c>
      <c r="S97" s="1">
        <f>Naklady_puvodni_cleneni_do_2022!T45+Naklady_puvodni_cleneni_do_2022!T46</f>
        <v>2150563</v>
      </c>
      <c r="T97" s="1">
        <f>Naklady_puvodni_cleneni_do_2022!U45+Naklady_puvodni_cleneni_do_2022!U46</f>
        <v>2154806</v>
      </c>
      <c r="U97" s="1">
        <f>Naklady_puvodni_cleneni_do_2022!V45+Naklady_puvodni_cleneni_do_2022!V46</f>
        <v>2857057</v>
      </c>
      <c r="V97" s="1">
        <f>Naklady_puvodni_cleneni_do_2022!W45+Naklady_puvodni_cleneni_do_2022!W46</f>
        <v>2310102.9088699999</v>
      </c>
      <c r="W97" s="1">
        <f>Naklady_puvodni_cleneni_do_2022!X45+Naklady_puvodni_cleneni_do_2022!X46</f>
        <v>2079592.0911300001</v>
      </c>
      <c r="X97" s="1">
        <f>Naklady_puvodni_cleneni_do_2022!Y45+Naklady_puvodni_cleneni_do_2022!Y46</f>
        <v>2344909.141350403</v>
      </c>
      <c r="Y97" s="1">
        <f>Naklady_puvodni_cleneni_do_2022!Z45+Naklady_puvodni_cleneni_do_2022!Z46</f>
        <v>2617438</v>
      </c>
      <c r="Z97" s="1">
        <f>Naklady_puvodni_cleneni_do_2022!AA45+Naklady_puvodni_cleneni_do_2022!AA46</f>
        <v>1421595</v>
      </c>
      <c r="AA97" s="1">
        <f>Naklady_puvodni_cleneni_do_2022!AB45+Naklady_puvodni_cleneni_do_2022!AB46</f>
        <v>1464808</v>
      </c>
      <c r="AB97" s="1">
        <f>Naklady_puvodni_cleneni_do_2022!AC45+Naklady_puvodni_cleneni_do_2022!AC46+Naklady_puvodni_cleneni_do_2022!AC47</f>
        <v>1539732</v>
      </c>
      <c r="AC97" s="1">
        <f>Naklady_puvodni_cleneni_do_2022!AD45+Naklady_puvodni_cleneni_do_2022!AD46+Naklady_puvodni_cleneni_do_2022!AD47</f>
        <v>1541898</v>
      </c>
      <c r="AD97" s="1">
        <f>Naklady_puvodni_cleneni_do_2022!AE45+Naklady_puvodni_cleneni_do_2022!AE46+Naklady_puvodni_cleneni_do_2022!AE47</f>
        <v>1534384</v>
      </c>
      <c r="AE97" s="1">
        <f>Naklady_puvodni_cleneni_do_2022!AF45+Naklady_puvodni_cleneni_do_2022!AF46+Naklady_puvodni_cleneni_do_2022!AF47</f>
        <v>1585581</v>
      </c>
      <c r="AF97" s="1">
        <f>Naklady_puvodni_cleneni_do_2022!AG45+Naklady_puvodni_cleneni_do_2022!AG46+Naklady_puvodni_cleneni_do_2022!AG47</f>
        <v>1448929</v>
      </c>
      <c r="AG97" s="1">
        <f>Naklady_puvodni_cleneni_do_2022!AH45+Naklady_puvodni_cleneni_do_2022!AH46+Naklady_puvodni_cleneni_do_2022!AH47</f>
        <v>1509989</v>
      </c>
      <c r="AH97" s="1">
        <f>Naklady_puvodni_cleneni_do_2022!AI45+Naklady_puvodni_cleneni_do_2022!AI46+Naklady_puvodni_cleneni_do_2022!AI47</f>
        <v>1679937</v>
      </c>
      <c r="AI97" s="1">
        <f>Naklady_puvodni_cleneni_do_2022!AJ45+Naklady_puvodni_cleneni_do_2022!AJ46+Naklady_puvodni_cleneni_do_2022!AJ47</f>
        <v>1896443</v>
      </c>
      <c r="AJ97" s="1">
        <f>Naklady_puvodni_cleneni_do_2022!AK45+Naklady_puvodni_cleneni_do_2022!AK46+Naklady_puvodni_cleneni_do_2022!AK47</f>
        <v>1821449</v>
      </c>
      <c r="AK97" s="1">
        <f>Naklady_puvodni_cleneni_do_2022!AL45+Naklady_puvodni_cleneni_do_2022!AL46+Naklady_puvodni_cleneni_do_2022!AL47</f>
        <v>1897121</v>
      </c>
      <c r="AL97" s="1">
        <f>Naklady_puvodni_cleneni_do_2022!AM45+Naklady_puvodni_cleneni_do_2022!AM46+Naklady_puvodni_cleneni_do_2022!AM47</f>
        <v>1970931</v>
      </c>
      <c r="AM97" s="1">
        <f>Naklady_puvodni_cleneni_do_2022!AN45+Naklady_puvodni_cleneni_do_2022!AN46+Naklady_puvodni_cleneni_do_2022!AN47</f>
        <v>1997398</v>
      </c>
      <c r="AN97" s="1">
        <f>Naklady_puvodni_cleneni_do_2022!AO45+Naklady_puvodni_cleneni_do_2022!AO46+Naklady_puvodni_cleneni_do_2022!AO47</f>
        <v>2133301</v>
      </c>
      <c r="AO97" s="1">
        <f>Naklady_puvodni_cleneni_do_2022!AP45+Naklady_puvodni_cleneni_do_2022!AP46+Naklady_puvodni_cleneni_do_2022!AP47</f>
        <v>2172280</v>
      </c>
      <c r="AP97" s="1">
        <f>Naklady_puvodni_cleneni_do_2022!AQ45+Naklady_puvodni_cleneni_do_2022!AQ46+Naklady_puvodni_cleneni_do_2022!AQ47</f>
        <v>2353577.6868500002</v>
      </c>
      <c r="AQ97" s="1">
        <f>Naklady_puvodni_cleneni_do_2022!AR45+Naklady_puvodni_cleneni_do_2022!AR46+Naklady_puvodni_cleneni_do_2022!AR47</f>
        <v>2405930.7158399997</v>
      </c>
      <c r="AR97" s="1">
        <f>Naklady_puvodni_cleneni_do_2022!AS45+Naklady_puvodni_cleneni_do_2022!AS46+Naklady_puvodni_cleneni_do_2022!AS47</f>
        <v>2709672.64</v>
      </c>
      <c r="AS97" s="1">
        <f>Naklady_puvodni_cleneni_do_2022!AT45+Naklady_puvodni_cleneni_do_2022!AT46+Naklady_puvodni_cleneni_do_2022!AT47</f>
        <v>2803966.4119700002</v>
      </c>
      <c r="AT97" s="1">
        <f>Naklady_puvodni_cleneni_do_2022!AU45+Naklady_puvodni_cleneni_do_2022!AU46+Naklady_puvodni_cleneni_do_2022!AU47</f>
        <v>2886785.9916699999</v>
      </c>
      <c r="AU97" s="1">
        <f>Naklady_puvodni_cleneni_do_2022!AW45+Naklady_puvodni_cleneni_do_2022!AW46+Naklady_puvodni_cleneni_do_2022!AW47</f>
        <v>3683893.0083300001</v>
      </c>
      <c r="AV97" s="1">
        <f>Naklady_puvodni_cleneni_do_2022!AX45+Naklady_puvodni_cleneni_do_2022!AX46+Naklady_puvodni_cleneni_do_2022!AX47</f>
        <v>3040527.4616399999</v>
      </c>
      <c r="AW97" s="1">
        <f>Naklady_puvodni_cleneni_do_2022!AY45+Naklady_puvodni_cleneni_do_2022!AY46+Naklady_puvodni_cleneni_do_2022!AY47</f>
        <v>3687327.0272399997</v>
      </c>
      <c r="AX97" s="1">
        <f>Naklady_puvodni_cleneni_do_2022!AZ45+Naklady_puvodni_cleneni_do_2022!AZ46+Naklady_puvodni_cleneni_do_2022!AZ47</f>
        <v>3830770.53</v>
      </c>
      <c r="AY97" s="1">
        <f>Naklady_puvodni_cleneni_do_2022!BA45+Naklady_puvodni_cleneni_do_2022!BA46+Naklady_puvodni_cleneni_do_2022!BA47</f>
        <v>3224991.63631</v>
      </c>
    </row>
    <row r="101" spans="1:51" ht="16.5" thickBot="1" x14ac:dyDescent="0.3">
      <c r="A101" s="22" t="s">
        <v>68</v>
      </c>
    </row>
    <row r="102" spans="1:51" ht="13.5" thickBot="1" x14ac:dyDescent="0.25">
      <c r="A102" s="408"/>
      <c r="B102" s="409"/>
      <c r="C102" s="410"/>
      <c r="D102" s="54" t="s">
        <v>13</v>
      </c>
      <c r="E102" s="55" t="s">
        <v>14</v>
      </c>
      <c r="F102" s="55" t="s">
        <v>24</v>
      </c>
      <c r="G102" s="55" t="s">
        <v>27</v>
      </c>
      <c r="H102" s="55" t="s">
        <v>28</v>
      </c>
      <c r="I102" s="56" t="s">
        <v>75</v>
      </c>
      <c r="J102" s="55" t="s">
        <v>76</v>
      </c>
      <c r="K102" s="55" t="s">
        <v>77</v>
      </c>
      <c r="L102" s="55" t="s">
        <v>83</v>
      </c>
      <c r="M102" s="55" t="s">
        <v>87</v>
      </c>
      <c r="N102" s="55" t="s">
        <v>93</v>
      </c>
      <c r="O102" s="55" t="s">
        <v>96</v>
      </c>
      <c r="P102" s="55" t="s">
        <v>181</v>
      </c>
      <c r="Q102" s="55" t="s">
        <v>193</v>
      </c>
      <c r="R102" s="55" t="s">
        <v>204</v>
      </c>
      <c r="S102" s="55" t="s">
        <v>215</v>
      </c>
      <c r="T102" s="55" t="s">
        <v>216</v>
      </c>
      <c r="U102" s="55" t="s">
        <v>223</v>
      </c>
      <c r="V102" s="55" t="s">
        <v>238</v>
      </c>
      <c r="W102" s="55" t="s">
        <v>242</v>
      </c>
      <c r="X102" s="55" t="s">
        <v>245</v>
      </c>
      <c r="Y102" s="55" t="s">
        <v>247</v>
      </c>
      <c r="Z102" s="55" t="s">
        <v>254</v>
      </c>
      <c r="AA102" s="55" t="s">
        <v>334</v>
      </c>
      <c r="AB102" s="56" t="s">
        <v>365</v>
      </c>
    </row>
    <row r="103" spans="1:51" x14ac:dyDescent="0.2">
      <c r="A103" s="402" t="s">
        <v>5</v>
      </c>
      <c r="B103" s="403"/>
      <c r="C103" s="404"/>
      <c r="D103" s="31">
        <f>Naklady_puvodni_cleneni_do_2022!G5+Naklady_puvodni_cleneni_do_2022!H5</f>
        <v>110367071.03</v>
      </c>
      <c r="E103" s="27">
        <f>Naklady_puvodni_cleneni_do_2022!I5+Naklady_puvodni_cleneni_do_2022!J5</f>
        <v>122439251.65000001</v>
      </c>
      <c r="F103" s="27">
        <f>Naklady_puvodni_cleneni_do_2022!K5+Naklady_puvodni_cleneni_do_2022!L5</f>
        <v>136067904</v>
      </c>
      <c r="G103" s="27">
        <f>Naklady_puvodni_cleneni_do_2022!M5+Naklady_puvodni_cleneni_do_2022!N5</f>
        <v>144673147</v>
      </c>
      <c r="H103" s="27">
        <f>Naklady_puvodni_cleneni_do_2022!O5+Naklady_puvodni_cleneni_do_2022!P5</f>
        <v>155489098.42741001</v>
      </c>
      <c r="I103" s="57">
        <f>Naklady_puvodni_cleneni_do_2022!Q5+Naklady_puvodni_cleneni_do_2022!R5</f>
        <v>162447662.41900998</v>
      </c>
      <c r="J103" s="58">
        <f>Naklady_puvodni_cleneni_do_2022!S5+Naklady_puvodni_cleneni_do_2022!T5</f>
        <v>167070444</v>
      </c>
      <c r="K103" s="119">
        <f>Naklady_puvodni_cleneni_do_2022!U5+Naklady_puvodni_cleneni_do_2022!V5</f>
        <v>180594821</v>
      </c>
      <c r="L103" s="27">
        <f>Naklady_puvodni_cleneni_do_2022!W5+Naklady_puvodni_cleneni_do_2022!X5</f>
        <v>191944827</v>
      </c>
      <c r="M103" s="27">
        <f>Naklady_puvodni_cleneni_do_2022!Y5+Naklady_puvodni_cleneni_do_2022!Z5</f>
        <v>210838689</v>
      </c>
      <c r="N103" s="27">
        <f>Naklady_puvodni_cleneni_do_2022!AA5+Naklady_puvodni_cleneni_do_2022!AB5</f>
        <v>215581651</v>
      </c>
      <c r="O103" s="27">
        <f>Naklady_puvodni_cleneni_do_2022!AC5+Naklady_puvodni_cleneni_do_2022!AD5</f>
        <v>219167473</v>
      </c>
      <c r="P103" s="27">
        <f>Naklady_puvodni_cleneni_do_2022!AE5+Naklady_puvodni_cleneni_do_2022!AF5</f>
        <v>223000424</v>
      </c>
      <c r="Q103" s="27">
        <f>Naklady_puvodni_cleneni_do_2022!AG5+Naklady_puvodni_cleneni_do_2022!AH5</f>
        <v>220641619</v>
      </c>
      <c r="R103" s="27">
        <f>Naklady_puvodni_cleneni_do_2022!AI5+Naklady_puvodni_cleneni_do_2022!AJ5</f>
        <v>233945368</v>
      </c>
      <c r="S103" s="27">
        <f>Naklady_puvodni_cleneni_do_2022!AK5+Naklady_puvodni_cleneni_do_2022!AL5</f>
        <v>241964422</v>
      </c>
      <c r="T103" s="27">
        <f>Naklady_puvodni_cleneni_do_2022!AM5+Naklady_puvodni_cleneni_do_2022!AN5</f>
        <v>253345711</v>
      </c>
      <c r="U103" s="27">
        <f>Naklady_puvodni_cleneni_do_2022!AO5+Naklady_puvodni_cleneni_do_2022!AP5</f>
        <v>267195340</v>
      </c>
      <c r="V103" s="27">
        <f>Naklady_puvodni_cleneni_do_2022!AQ5+Naklady_puvodni_cleneni_do_2022!AR5</f>
        <v>285332427.02955997</v>
      </c>
      <c r="W103" s="27">
        <f>Naklady_puvodni_cleneni_do_2022!AS5+Naklady_puvodni_cleneni_do_2022!AT5</f>
        <v>310968541.05764818</v>
      </c>
      <c r="X103" s="27">
        <f>Naklady_puvodni_cleneni_do_2022!AU5+Naklady_puvodni_cleneni_do_2022!AW5</f>
        <v>359022556.28998995</v>
      </c>
      <c r="Y103" s="134">
        <f>Naklady_puvodni_cleneni_do_2022!AX5+Naklady_puvodni_cleneni_do_2022!AY5</f>
        <v>404375377.37045997</v>
      </c>
      <c r="Z103" s="134">
        <f>Naklady!T6+Naklady!U6</f>
        <v>418117668.77116001</v>
      </c>
      <c r="AA103" s="134">
        <f>Naklady!V6+Naklady!W6</f>
        <v>456632948.55289012</v>
      </c>
      <c r="AB103" s="203">
        <f>Naklady!X6+Naklady!Y6</f>
        <v>504580654.18522</v>
      </c>
    </row>
    <row r="104" spans="1:51" ht="13.5" thickBot="1" x14ac:dyDescent="0.25">
      <c r="A104" s="405" t="s">
        <v>73</v>
      </c>
      <c r="B104" s="406"/>
      <c r="C104" s="407"/>
      <c r="D104" s="32">
        <v>115209929.51269999</v>
      </c>
      <c r="E104" s="28">
        <v>128237583.33545999</v>
      </c>
      <c r="F104" s="28">
        <v>134796638.67000002</v>
      </c>
      <c r="G104" s="28">
        <v>143751840.34005335</v>
      </c>
      <c r="H104" s="28">
        <v>154869697.94799331</v>
      </c>
      <c r="I104" s="59">
        <v>163571214.46370003</v>
      </c>
      <c r="J104" s="60">
        <v>180351575.29100001</v>
      </c>
      <c r="K104" s="120">
        <v>199200858.87399998</v>
      </c>
      <c r="L104" s="28">
        <v>208924601.90677997</v>
      </c>
      <c r="M104" s="28">
        <v>208797863.12737003</v>
      </c>
      <c r="N104" s="28">
        <v>212717903.28423998</v>
      </c>
      <c r="O104" s="28">
        <v>215579935.68737996</v>
      </c>
      <c r="P104" s="28">
        <v>219885435.05335</v>
      </c>
      <c r="Q104" s="28">
        <v>225738252.59753999</v>
      </c>
      <c r="R104" s="28">
        <v>237836396.6591</v>
      </c>
      <c r="S104" s="28">
        <v>250284207.54099998</v>
      </c>
      <c r="T104" s="28">
        <v>260478369.82930002</v>
      </c>
      <c r="U104" s="121">
        <v>281253556.83999997</v>
      </c>
      <c r="V104" s="28">
        <v>304568334.43599999</v>
      </c>
      <c r="W104" s="28">
        <v>326036265.61699998</v>
      </c>
      <c r="X104" s="28">
        <v>352985707.64899999</v>
      </c>
      <c r="Y104" s="135">
        <v>400391141.16144001</v>
      </c>
      <c r="Z104" s="135">
        <v>425094014.16516989</v>
      </c>
      <c r="AA104" s="135">
        <v>460278766.39122003</v>
      </c>
      <c r="AB104" s="354">
        <v>496195091.22999001</v>
      </c>
    </row>
    <row r="105" spans="1:51" x14ac:dyDescent="0.2">
      <c r="A105" s="402" t="s">
        <v>69</v>
      </c>
      <c r="B105" s="403"/>
      <c r="C105" s="404"/>
      <c r="D105" s="33">
        <f>D103/$D103</f>
        <v>1</v>
      </c>
      <c r="E105" s="30">
        <f t="shared" ref="E105:H106" si="91">E103/D103</f>
        <v>1.1093820874952687</v>
      </c>
      <c r="F105" s="30">
        <f t="shared" si="91"/>
        <v>1.1113095038260958</v>
      </c>
      <c r="G105" s="30">
        <f t="shared" si="91"/>
        <v>1.0632422690952894</v>
      </c>
      <c r="H105" s="30">
        <f t="shared" si="91"/>
        <v>1.0747612922763752</v>
      </c>
      <c r="I105" s="30">
        <f t="shared" ref="I105:M106" si="92">I103/H103</f>
        <v>1.044752745124756</v>
      </c>
      <c r="J105" s="30">
        <f t="shared" si="92"/>
        <v>1.0284570520261858</v>
      </c>
      <c r="K105" s="30">
        <f t="shared" ref="K105:R105" si="93">K103/J103</f>
        <v>1.0809501469930851</v>
      </c>
      <c r="L105" s="30">
        <f t="shared" si="93"/>
        <v>1.0628479041489236</v>
      </c>
      <c r="M105" s="30">
        <f t="shared" si="93"/>
        <v>1.0984338171301693</v>
      </c>
      <c r="N105" s="30">
        <f t="shared" si="93"/>
        <v>1.0224956910066918</v>
      </c>
      <c r="O105" s="30">
        <f t="shared" si="93"/>
        <v>1.0166332430583342</v>
      </c>
      <c r="P105" s="30">
        <f t="shared" si="93"/>
        <v>1.0174886854674827</v>
      </c>
      <c r="Q105" s="30">
        <f t="shared" si="93"/>
        <v>0.98942241921477248</v>
      </c>
      <c r="R105" s="30">
        <f t="shared" si="93"/>
        <v>1.0602957368618655</v>
      </c>
      <c r="S105" s="30">
        <f t="shared" ref="S105:W105" si="94">S103/R103</f>
        <v>1.0342774643009816</v>
      </c>
      <c r="T105" s="30">
        <f t="shared" si="94"/>
        <v>1.0470370350563356</v>
      </c>
      <c r="U105" s="30">
        <f t="shared" si="94"/>
        <v>1.0546669171754797</v>
      </c>
      <c r="V105" s="30">
        <f t="shared" si="94"/>
        <v>1.0678795035480781</v>
      </c>
      <c r="W105" s="30">
        <f t="shared" si="94"/>
        <v>1.0898464794028908</v>
      </c>
      <c r="X105" s="30">
        <f t="shared" ref="X105:Z106" si="95">X103/W103</f>
        <v>1.154530149798765</v>
      </c>
      <c r="Y105" s="136">
        <f t="shared" si="95"/>
        <v>1.1263230409507685</v>
      </c>
      <c r="Z105" s="136">
        <f t="shared" si="95"/>
        <v>1.0339839964788715</v>
      </c>
      <c r="AA105" s="136">
        <f>AA103/Z103</f>
        <v>1.0921158866472345</v>
      </c>
      <c r="AB105" s="204">
        <f>AB103/AA103</f>
        <v>1.1050027287436888</v>
      </c>
    </row>
    <row r="106" spans="1:51" ht="13.5" thickBot="1" x14ac:dyDescent="0.25">
      <c r="A106" s="405" t="s">
        <v>70</v>
      </c>
      <c r="B106" s="406"/>
      <c r="C106" s="407"/>
      <c r="D106" s="34">
        <f>D104/$D104</f>
        <v>1</v>
      </c>
      <c r="E106" s="29">
        <f t="shared" si="91"/>
        <v>1.1130775261981556</v>
      </c>
      <c r="F106" s="29">
        <f t="shared" si="91"/>
        <v>1.0511476835724674</v>
      </c>
      <c r="G106" s="29">
        <f t="shared" si="91"/>
        <v>1.0664349034101426</v>
      </c>
      <c r="H106" s="29">
        <f t="shared" si="91"/>
        <v>1.0773406279991966</v>
      </c>
      <c r="I106" s="29">
        <f t="shared" si="92"/>
        <v>1.0561860495048474</v>
      </c>
      <c r="J106" s="29">
        <f t="shared" si="92"/>
        <v>1.1025874930519874</v>
      </c>
      <c r="K106" s="29">
        <f t="shared" si="92"/>
        <v>1.1045141055884118</v>
      </c>
      <c r="L106" s="29">
        <f>L104/K104</f>
        <v>1.0488137605818784</v>
      </c>
      <c r="M106" s="29">
        <f t="shared" si="92"/>
        <v>0.99939337551320795</v>
      </c>
      <c r="N106" s="29">
        <f>N104/M104</f>
        <v>1.0187743308200365</v>
      </c>
      <c r="O106" s="29">
        <f>O104/N104</f>
        <v>1.0134545910755601</v>
      </c>
      <c r="P106" s="29">
        <f>P104/O104</f>
        <v>1.019971707256716</v>
      </c>
      <c r="Q106" s="29">
        <f>Q104/P104</f>
        <v>1.0266175772068302</v>
      </c>
      <c r="R106" s="29">
        <f>R104/Q104</f>
        <v>1.053593681719196</v>
      </c>
      <c r="S106" s="29">
        <f t="shared" ref="S106:W106" si="96">S104/R104</f>
        <v>1.0523377038029293</v>
      </c>
      <c r="T106" s="29">
        <f t="shared" si="96"/>
        <v>1.0407303456676551</v>
      </c>
      <c r="U106" s="29">
        <f t="shared" si="96"/>
        <v>1.079757820291622</v>
      </c>
      <c r="V106" s="29">
        <f t="shared" si="96"/>
        <v>1.0828959386610117</v>
      </c>
      <c r="W106" s="29">
        <f t="shared" si="96"/>
        <v>1.0704864188220826</v>
      </c>
      <c r="X106" s="29">
        <f t="shared" si="95"/>
        <v>1.0826578048948026</v>
      </c>
      <c r="Y106" s="137">
        <f t="shared" si="95"/>
        <v>1.1342984502918707</v>
      </c>
      <c r="Z106" s="137">
        <f t="shared" si="95"/>
        <v>1.0616968520633916</v>
      </c>
      <c r="AA106" s="137">
        <f>AA104/Z104</f>
        <v>1.0827693429067649</v>
      </c>
      <c r="AB106" s="393">
        <f>AB104/AA104</f>
        <v>1.0780316787593074</v>
      </c>
    </row>
    <row r="107" spans="1:51" x14ac:dyDescent="0.2">
      <c r="A107" s="402" t="s">
        <v>72</v>
      </c>
      <c r="B107" s="403"/>
      <c r="C107" s="404"/>
      <c r="D107" s="33">
        <f t="shared" ref="D107:H108" si="97">D103/$D103</f>
        <v>1</v>
      </c>
      <c r="E107" s="33">
        <f t="shared" si="97"/>
        <v>1.1093820874952687</v>
      </c>
      <c r="F107" s="33">
        <f t="shared" si="97"/>
        <v>1.2328668572079255</v>
      </c>
      <c r="G107" s="33">
        <f t="shared" si="97"/>
        <v>1.310836154750133</v>
      </c>
      <c r="H107" s="33">
        <f t="shared" si="97"/>
        <v>1.4088359596418476</v>
      </c>
      <c r="I107" s="33">
        <f t="shared" ref="I107:L108" si="98">I103/$D103</f>
        <v>1.4718852362662902</v>
      </c>
      <c r="J107" s="33">
        <f t="shared" si="98"/>
        <v>1.5137707510112945</v>
      </c>
      <c r="K107" s="33">
        <f t="shared" si="98"/>
        <v>1.6363107158194918</v>
      </c>
      <c r="L107" s="30">
        <f t="shared" si="98"/>
        <v>1.7391494148451716</v>
      </c>
      <c r="M107" s="30">
        <f t="shared" ref="M107:O108" si="99">M103/$D103</f>
        <v>1.9103405303080825</v>
      </c>
      <c r="N107" s="30">
        <f t="shared" si="99"/>
        <v>1.953314960595453</v>
      </c>
      <c r="O107" s="30">
        <f t="shared" si="99"/>
        <v>1.9858049231045178</v>
      </c>
      <c r="P107" s="30">
        <f t="shared" ref="P107" si="100">P103/$D103</f>
        <v>2.0205340408044714</v>
      </c>
      <c r="Q107" s="30">
        <f t="shared" ref="Q107" si="101">Q103/$D103</f>
        <v>1.9991616787585598</v>
      </c>
      <c r="R107" s="30">
        <f t="shared" ref="R107:T108" si="102">R103/$D103</f>
        <v>2.1197026052853114</v>
      </c>
      <c r="S107" s="30">
        <f t="shared" si="102"/>
        <v>2.192360635666676</v>
      </c>
      <c r="T107" s="30">
        <f t="shared" si="102"/>
        <v>2.29548277974266</v>
      </c>
      <c r="U107" s="30">
        <f t="shared" ref="U107:V107" si="103">U103/$D103</f>
        <v>2.4209697467405915</v>
      </c>
      <c r="V107" s="30">
        <f t="shared" si="103"/>
        <v>2.5853039712542598</v>
      </c>
      <c r="W107" s="30">
        <f t="shared" ref="W107:Y108" si="104">W103/$D103</f>
        <v>2.8175844312577674</v>
      </c>
      <c r="X107" s="30">
        <f t="shared" si="104"/>
        <v>3.2529861754906984</v>
      </c>
      <c r="Y107" s="136">
        <f t="shared" si="104"/>
        <v>3.6639132813494939</v>
      </c>
      <c r="Z107" s="136">
        <f t="shared" ref="Z107" si="105">Z103/$D103</f>
        <v>3.7884276974017657</v>
      </c>
      <c r="AA107" s="136">
        <f>AA103/$D103</f>
        <v>4.1374020737468697</v>
      </c>
      <c r="AB107" s="204">
        <f>AB103/$D103</f>
        <v>4.571840581400088</v>
      </c>
    </row>
    <row r="108" spans="1:51" ht="13.5" thickBot="1" x14ac:dyDescent="0.25">
      <c r="A108" s="405" t="s">
        <v>71</v>
      </c>
      <c r="B108" s="406"/>
      <c r="C108" s="407"/>
      <c r="D108" s="35">
        <f t="shared" si="97"/>
        <v>1</v>
      </c>
      <c r="E108" s="35">
        <f t="shared" si="97"/>
        <v>1.1130775261981556</v>
      </c>
      <c r="F108" s="35">
        <f t="shared" si="97"/>
        <v>1.1700088632997636</v>
      </c>
      <c r="G108" s="35">
        <f t="shared" si="97"/>
        <v>1.2477382891220941</v>
      </c>
      <c r="H108" s="35">
        <f t="shared" si="97"/>
        <v>1.3442391519814401</v>
      </c>
      <c r="I108" s="35">
        <f t="shared" si="98"/>
        <v>1.4197666395210233</v>
      </c>
      <c r="J108" s="35">
        <f t="shared" si="98"/>
        <v>1.5654169397883297</v>
      </c>
      <c r="K108" s="35">
        <f t="shared" si="98"/>
        <v>1.7290250911232559</v>
      </c>
      <c r="L108" s="122">
        <f t="shared" si="98"/>
        <v>1.8134253079614071</v>
      </c>
      <c r="M108" s="122">
        <f t="shared" si="99"/>
        <v>1.812325239764629</v>
      </c>
      <c r="N108" s="122">
        <f t="shared" si="99"/>
        <v>1.8463504333694722</v>
      </c>
      <c r="O108" s="122">
        <f t="shared" si="99"/>
        <v>1.8711923234326415</v>
      </c>
      <c r="P108" s="122">
        <f t="shared" ref="P108" si="106">P104/$D104</f>
        <v>1.9085632287372527</v>
      </c>
      <c r="Q108" s="122">
        <f t="shared" ref="Q108" si="107">Q104/$D104</f>
        <v>1.9593645578322838</v>
      </c>
      <c r="R108" s="122">
        <f t="shared" si="102"/>
        <v>2.06437411831662</v>
      </c>
      <c r="S108" s="122">
        <f t="shared" si="102"/>
        <v>2.1724187194595088</v>
      </c>
      <c r="T108" s="122">
        <f t="shared" si="102"/>
        <v>2.2609020848379791</v>
      </c>
      <c r="U108" s="122">
        <f t="shared" ref="U108:V108" si="108">U104/$D104</f>
        <v>2.44122670701744</v>
      </c>
      <c r="V108" s="122">
        <f t="shared" si="108"/>
        <v>2.6435944863799814</v>
      </c>
      <c r="W108" s="122">
        <f t="shared" si="104"/>
        <v>2.8299319945427088</v>
      </c>
      <c r="X108" s="122">
        <f t="shared" si="104"/>
        <v>3.0638479612131797</v>
      </c>
      <c r="Y108" s="122">
        <f t="shared" si="104"/>
        <v>3.4753179943340169</v>
      </c>
      <c r="Z108" s="122">
        <f t="shared" ref="Z108:AA108" si="109">Z104/$D104</f>
        <v>3.6897341745036853</v>
      </c>
      <c r="AA108" s="122">
        <f t="shared" si="109"/>
        <v>3.9951310476279902</v>
      </c>
      <c r="AB108" s="123">
        <f t="shared" ref="AB108" si="110">AB104/$D104</f>
        <v>4.3068778301378332</v>
      </c>
    </row>
    <row r="112" spans="1:51" ht="15.75" x14ac:dyDescent="0.25">
      <c r="A112" s="22" t="s">
        <v>366</v>
      </c>
    </row>
    <row r="113" spans="1:10" ht="13.5" thickBot="1" x14ac:dyDescent="0.25"/>
    <row r="114" spans="1:10" ht="13.5" thickBot="1" x14ac:dyDescent="0.25">
      <c r="A114" s="408"/>
      <c r="B114" s="409"/>
      <c r="C114" s="410"/>
      <c r="D114" s="55" t="s">
        <v>238</v>
      </c>
      <c r="E114" s="55" t="s">
        <v>242</v>
      </c>
      <c r="F114" s="55" t="s">
        <v>245</v>
      </c>
      <c r="G114" s="55" t="s">
        <v>247</v>
      </c>
      <c r="H114" s="55" t="s">
        <v>254</v>
      </c>
      <c r="I114" s="55" t="s">
        <v>334</v>
      </c>
      <c r="J114" s="56" t="s">
        <v>365</v>
      </c>
    </row>
    <row r="115" spans="1:10" x14ac:dyDescent="0.2">
      <c r="A115" s="402" t="s">
        <v>5</v>
      </c>
      <c r="B115" s="403"/>
      <c r="C115" s="404"/>
      <c r="D115" s="134">
        <f>Naklady!L6+Naklady!M6</f>
        <v>285332427.02955997</v>
      </c>
      <c r="E115" s="134">
        <f>Naklady!N6+Naklady!O6</f>
        <v>310968541.0576483</v>
      </c>
      <c r="F115" s="134">
        <f>Naklady!P6+Naklady!Q6</f>
        <v>359022556.76036</v>
      </c>
      <c r="G115" s="134">
        <f>Naklady!R6+Naklady!S6</f>
        <v>404375377.37045991</v>
      </c>
      <c r="H115" s="134">
        <f>Naklady!T6+Naklady!U6</f>
        <v>418117668.77116001</v>
      </c>
      <c r="I115" s="134">
        <f>Naklady!V6+Naklady!W6</f>
        <v>456632948.55289012</v>
      </c>
      <c r="J115" s="203">
        <f>Naklady!X6+Naklady!Y6</f>
        <v>504580654.18522</v>
      </c>
    </row>
    <row r="116" spans="1:10" ht="13.5" thickBot="1" x14ac:dyDescent="0.25">
      <c r="A116" s="405" t="s">
        <v>367</v>
      </c>
      <c r="B116" s="406"/>
      <c r="C116" s="407"/>
      <c r="D116" s="135">
        <f>Prijmy_pojistenci!B10*1000</f>
        <v>306202770.52200001</v>
      </c>
      <c r="E116" s="135">
        <f>Prijmy_pojistenci!C10*1000</f>
        <v>327554504.67199999</v>
      </c>
      <c r="F116" s="135">
        <f>Prijmy_pojistenci!D10*1000</f>
        <v>353594526.528</v>
      </c>
      <c r="G116" s="135">
        <f>Prijmy_pojistenci!E10*1000</f>
        <v>401985467.60843998</v>
      </c>
      <c r="H116" s="135">
        <f>Prijmy_pojistenci!F10*1000</f>
        <v>427700468.49316996</v>
      </c>
      <c r="I116" s="135">
        <f>Prijmy_pojistenci!G10*1000</f>
        <v>461890844.30822003</v>
      </c>
      <c r="J116" s="135">
        <f>Prijmy_pojistenci!H10*1000</f>
        <v>498139078.47398996</v>
      </c>
    </row>
    <row r="117" spans="1:10" x14ac:dyDescent="0.2">
      <c r="A117" s="402" t="s">
        <v>69</v>
      </c>
      <c r="B117" s="403"/>
      <c r="C117" s="404"/>
      <c r="D117" s="136"/>
      <c r="E117" s="136">
        <f>E115/D115</f>
        <v>1.0898464794028913</v>
      </c>
      <c r="F117" s="136">
        <f t="shared" ref="F117:F118" si="111">F115/E115</f>
        <v>1.1545301513113615</v>
      </c>
      <c r="G117" s="136">
        <f t="shared" ref="G117:G118" si="112">G115/F115</f>
        <v>1.1263230394751269</v>
      </c>
      <c r="H117" s="136">
        <f t="shared" ref="H117:H118" si="113">H115/G115</f>
        <v>1.0339839964788715</v>
      </c>
      <c r="I117" s="136">
        <f t="shared" ref="I117:I118" si="114">I115/H115</f>
        <v>1.0921158866472345</v>
      </c>
      <c r="J117" s="204">
        <f>J115/I115</f>
        <v>1.1050027287436888</v>
      </c>
    </row>
    <row r="118" spans="1:10" ht="13.5" thickBot="1" x14ac:dyDescent="0.25">
      <c r="A118" s="405" t="s">
        <v>70</v>
      </c>
      <c r="B118" s="406"/>
      <c r="C118" s="407"/>
      <c r="D118" s="137"/>
      <c r="E118" s="137">
        <f>E116/D116</f>
        <v>1.0697307020233702</v>
      </c>
      <c r="F118" s="137">
        <f t="shared" si="111"/>
        <v>1.0794982864976179</v>
      </c>
      <c r="G118" s="137">
        <f t="shared" si="112"/>
        <v>1.1368543273438032</v>
      </c>
      <c r="H118" s="137">
        <f t="shared" si="113"/>
        <v>1.0639699764215806</v>
      </c>
      <c r="I118" s="137">
        <f t="shared" si="114"/>
        <v>1.0799400008503757</v>
      </c>
      <c r="J118" s="393">
        <f>J116/I116</f>
        <v>1.0784779231120274</v>
      </c>
    </row>
    <row r="119" spans="1:10" x14ac:dyDescent="0.2">
      <c r="A119" s="402" t="s">
        <v>72</v>
      </c>
      <c r="B119" s="403"/>
      <c r="C119" s="404"/>
      <c r="D119" s="136">
        <f>D115/$D115</f>
        <v>1</v>
      </c>
      <c r="E119" s="136">
        <f>E115/$D115</f>
        <v>1.0898464794028913</v>
      </c>
      <c r="F119" s="136">
        <f t="shared" ref="F119:H119" si="115">F115/$D115</f>
        <v>1.2582606207711746</v>
      </c>
      <c r="G119" s="136">
        <f t="shared" si="115"/>
        <v>1.4172079268388493</v>
      </c>
      <c r="H119" s="136">
        <f t="shared" si="115"/>
        <v>1.4653703160343696</v>
      </c>
      <c r="I119" s="136">
        <f t="shared" ref="I119" si="116">I115/$D115</f>
        <v>1.6003542019624137</v>
      </c>
      <c r="J119" s="204">
        <f>J115/$D115</f>
        <v>1.7683957601248956</v>
      </c>
    </row>
    <row r="120" spans="1:10" ht="13.5" thickBot="1" x14ac:dyDescent="0.25">
      <c r="A120" s="405" t="s">
        <v>71</v>
      </c>
      <c r="B120" s="406"/>
      <c r="C120" s="407"/>
      <c r="D120" s="122">
        <f t="shared" ref="D120:H120" si="117">D116/$D116</f>
        <v>1</v>
      </c>
      <c r="E120" s="122">
        <f t="shared" si="117"/>
        <v>1.0697307020233702</v>
      </c>
      <c r="F120" s="122">
        <f t="shared" si="117"/>
        <v>1.1547724598481222</v>
      </c>
      <c r="G120" s="122">
        <f t="shared" si="117"/>
        <v>1.3128080680757857</v>
      </c>
      <c r="H120" s="122">
        <f t="shared" si="117"/>
        <v>1.3967883692366545</v>
      </c>
      <c r="I120" s="122">
        <f t="shared" ref="I120:J120" si="118">I116/$D116</f>
        <v>1.5084476326612275</v>
      </c>
      <c r="J120" s="123">
        <f t="shared" si="118"/>
        <v>1.6268274699957352</v>
      </c>
    </row>
    <row r="136" spans="1:1" x14ac:dyDescent="0.2">
      <c r="A136" s="1" t="s">
        <v>17</v>
      </c>
    </row>
  </sheetData>
  <mergeCells count="14">
    <mergeCell ref="A107:C107"/>
    <mergeCell ref="A108:C108"/>
    <mergeCell ref="A102:C102"/>
    <mergeCell ref="A103:C103"/>
    <mergeCell ref="A104:C104"/>
    <mergeCell ref="A105:C105"/>
    <mergeCell ref="A106:C106"/>
    <mergeCell ref="A119:C119"/>
    <mergeCell ref="A120:C120"/>
    <mergeCell ref="A114:C114"/>
    <mergeCell ref="A115:C115"/>
    <mergeCell ref="A116:C116"/>
    <mergeCell ref="A117:C117"/>
    <mergeCell ref="A118:C118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7</vt:i4>
      </vt:variant>
    </vt:vector>
  </HeadingPairs>
  <TitlesOfParts>
    <vt:vector size="13" baseType="lpstr">
      <vt:lpstr>Prijmy_pojistenci</vt:lpstr>
      <vt:lpstr>Naklady_puvodni_cleneni_do_2022</vt:lpstr>
      <vt:lpstr>Naklady</vt:lpstr>
      <vt:lpstr>Graf_segmenty_rozlozeni_nakladu</vt:lpstr>
      <vt:lpstr>Graf_naklady_prijmy_od_2018</vt:lpstr>
      <vt:lpstr>Vstupy_grafy</vt:lpstr>
      <vt:lpstr>Graf_segmenty_rozlozeni_nakladu!Názvy_tisku</vt:lpstr>
      <vt:lpstr>Graf_naklady_prijmy_od_2018!Oblast_tisku</vt:lpstr>
      <vt:lpstr>Graf_segmenty_rozlozeni_nakladu!Oblast_tisku</vt:lpstr>
      <vt:lpstr>Naklady!Oblast_tisku</vt:lpstr>
      <vt:lpstr>Naklady_puvodni_cleneni_do_2022!Oblast_tisku</vt:lpstr>
      <vt:lpstr>Prijmy_pojistenci!Oblast_tisku</vt:lpstr>
      <vt:lpstr>Vstupy_grafy!Oblast_tisku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Litman</dc:creator>
  <cp:lastModifiedBy>Pavel Horňák</cp:lastModifiedBy>
  <cp:lastPrinted>2025-03-20T16:19:37Z</cp:lastPrinted>
  <dcterms:created xsi:type="dcterms:W3CDTF">2002-04-05T13:09:22Z</dcterms:created>
  <dcterms:modified xsi:type="dcterms:W3CDTF">2025-03-20T17:27:02Z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